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05" windowWidth="16350" windowHeight="7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<sst xmlns="http://schemas.openxmlformats.org/spreadsheetml/2006/main" count="148" uniqueCount="133">
  <si>
    <t>Year</t>
  </si>
  <si>
    <t>h15,2,1</t>
  </si>
  <si>
    <t>h10,3,.25</t>
  </si>
  <si>
    <t>Reciprocals</t>
  </si>
  <si>
    <t>Years 1-4</t>
  </si>
  <si>
    <t>Years 4-7</t>
  </si>
  <si>
    <t>Years 7-10</t>
  </si>
  <si>
    <t>Years 10-13</t>
  </si>
  <si>
    <t>Years 13-16</t>
  </si>
  <si>
    <t>Years 16-20</t>
  </si>
  <si>
    <t>Years 20-25</t>
  </si>
  <si>
    <t>Years 25-30</t>
  </si>
  <si>
    <t>Years 30-35</t>
  </si>
  <si>
    <t>Years 35-40</t>
  </si>
  <si>
    <t>Years 40+</t>
  </si>
  <si>
    <t>H15,2,1</t>
  </si>
  <si>
    <t>H10,3,.25</t>
  </si>
  <si>
    <t>Index Choice:</t>
  </si>
  <si>
    <t>1=(15,2,1)</t>
  </si>
  <si>
    <t>2=(10,3,0.25)</t>
  </si>
  <si>
    <t>3=Custom</t>
  </si>
  <si>
    <t>Custom a</t>
  </si>
  <si>
    <t>Custom b</t>
  </si>
  <si>
    <t>Custom c</t>
  </si>
  <si>
    <t>a</t>
  </si>
  <si>
    <t>b</t>
  </si>
  <si>
    <t>c</t>
  </si>
  <si>
    <t>Years Post-PhD:</t>
  </si>
  <si>
    <t>Field Weights:</t>
  </si>
  <si>
    <t>behavioral</t>
  </si>
  <si>
    <t>development</t>
  </si>
  <si>
    <t>cross-section</t>
  </si>
  <si>
    <t>time-series</t>
  </si>
  <si>
    <t>finance</t>
  </si>
  <si>
    <t>history</t>
  </si>
  <si>
    <t>io</t>
  </si>
  <si>
    <t>inter-finance</t>
  </si>
  <si>
    <t>inter-trade</t>
  </si>
  <si>
    <t>labor</t>
  </si>
  <si>
    <t>pf</t>
  </si>
  <si>
    <t>political-economy</t>
  </si>
  <si>
    <t>theory</t>
  </si>
  <si>
    <t>other</t>
  </si>
  <si>
    <t xml:space="preserve">Cites </t>
  </si>
  <si>
    <t>by</t>
  </si>
  <si>
    <t>Paper</t>
  </si>
  <si>
    <t xml:space="preserve">Number </t>
  </si>
  <si>
    <t>of</t>
  </si>
  <si>
    <t>(Decreasing)</t>
  </si>
  <si>
    <t>Authors</t>
  </si>
  <si>
    <t>1/n^c</t>
  </si>
  <si>
    <t xml:space="preserve">Index </t>
  </si>
  <si>
    <t>used:</t>
  </si>
  <si>
    <t>Raw Index:</t>
  </si>
  <si>
    <t>H10,3,0.25</t>
  </si>
  <si>
    <t>macro</t>
  </si>
  <si>
    <t>Field</t>
  </si>
  <si>
    <t>Adjusted</t>
  </si>
  <si>
    <t>Field &amp;</t>
  </si>
  <si>
    <t>Age, Adj</t>
  </si>
  <si>
    <t>(Gives value of index)</t>
  </si>
  <si>
    <t>(Adjusts to equivalent</t>
  </si>
  <si>
    <t>for a macroeconomist.)</t>
  </si>
  <si>
    <t>(Adjusts to equivalent for</t>
  </si>
  <si>
    <t>a macroeconomist 23 years</t>
  </si>
  <si>
    <t>post-PhD)</t>
  </si>
  <si>
    <t>Reference values for age and field adjusted index</t>
  </si>
  <si>
    <t>Department</t>
  </si>
  <si>
    <t>H(15,2,1)</t>
  </si>
  <si>
    <t>H(10,3,0.25)</t>
  </si>
  <si>
    <t>Next is number of years since economist received his or her Ph.D.</t>
  </si>
  <si>
    <t>Instructions: To operate calculator fill in all purple cells.First contains choice of Hirsch-like index. (Field and age adjustments only available for choices 1 and 2.)</t>
  </si>
  <si>
    <t>Column adjacent to fields gives a (possibly fractional) assignment of the candidate to a field.</t>
  </si>
  <si>
    <t>The next two columns give the number of Google Scholar citations to each paper and the number of authors.</t>
  </si>
  <si>
    <t>(Arrange papers in order of citations from highest to lowest and put zeros in citation cells if economist has fewer papers.)</t>
  </si>
  <si>
    <t>Results are presented in yellow box.</t>
  </si>
  <si>
    <t>Orange box contains reference values of field-, and age-adjusted indexes for 50 departments.</t>
  </si>
  <si>
    <t>(15,2,1)</t>
  </si>
  <si>
    <t>(10,3,.25)</t>
  </si>
  <si>
    <t>Field Coef's (x 100)</t>
  </si>
  <si>
    <t>School Coef's</t>
  </si>
  <si>
    <t>(x100)</t>
  </si>
  <si>
    <t>(Note: Distributions are skewed so the majority may be below the reference value.)</t>
  </si>
  <si>
    <t>Boston College (43)</t>
  </si>
  <si>
    <t xml:space="preserve">UC-Davis (38)  </t>
  </si>
  <si>
    <t xml:space="preserve">Minnesota (10) </t>
  </si>
  <si>
    <t xml:space="preserve">Duke (22)      </t>
  </si>
  <si>
    <t xml:space="preserve">Cal Tech (19)  </t>
  </si>
  <si>
    <t xml:space="preserve">Michigan (13)  </t>
  </si>
  <si>
    <t xml:space="preserve">Johns Hopkins (32) </t>
  </si>
  <si>
    <t xml:space="preserve">Cornell (18)   </t>
  </si>
  <si>
    <t xml:space="preserve">Maryland (20)  </t>
  </si>
  <si>
    <t xml:space="preserve">Wisconsin (15) </t>
  </si>
  <si>
    <t xml:space="preserve">Boston U (21)  </t>
  </si>
  <si>
    <t xml:space="preserve">Brown (23)     </t>
  </si>
  <si>
    <t xml:space="preserve">NYU (17)       </t>
  </si>
  <si>
    <t xml:space="preserve">Penn (8)       </t>
  </si>
  <si>
    <t xml:space="preserve">UCLA (11)      </t>
  </si>
  <si>
    <t>UC-San Diego (16)</t>
  </si>
  <si>
    <t xml:space="preserve">Yale (6)       </t>
  </si>
  <si>
    <t>Northwestern (9)</t>
  </si>
  <si>
    <t xml:space="preserve">Columbia (12)  </t>
  </si>
  <si>
    <t xml:space="preserve">Stanford (4)   </t>
  </si>
  <si>
    <t xml:space="preserve">Princeton (5)  </t>
  </si>
  <si>
    <t>UC-Berkeley (7)</t>
  </si>
  <si>
    <t xml:space="preserve">Chicago (2)    </t>
  </si>
  <si>
    <t xml:space="preserve">MIT (3)        </t>
  </si>
  <si>
    <t xml:space="preserve">Harvard (1)    </t>
  </si>
  <si>
    <t xml:space="preserve"> Penn State (45)    </t>
  </si>
  <si>
    <t xml:space="preserve"> Texas (31)         </t>
  </si>
  <si>
    <t xml:space="preserve"> Virginia (24)      </t>
  </si>
  <si>
    <t xml:space="preserve"> Purdue (50)        </t>
  </si>
  <si>
    <t xml:space="preserve"> George Mason (47)  </t>
  </si>
  <si>
    <t xml:space="preserve"> Wash-St. Louis (29) </t>
  </si>
  <si>
    <t xml:space="preserve"> UC-S. Barbara (49) </t>
  </si>
  <si>
    <t xml:space="preserve"> Vanderbilt (48)    </t>
  </si>
  <si>
    <t xml:space="preserve"> Arizona (37)       </t>
  </si>
  <si>
    <t xml:space="preserve"> Ohio State (35)    </t>
  </si>
  <si>
    <t xml:space="preserve"> Rochester (14)     </t>
  </si>
  <si>
    <t xml:space="preserve"> Southern Cal (40)  </t>
  </si>
  <si>
    <t xml:space="preserve"> Michigan State (27) </t>
  </si>
  <si>
    <t xml:space="preserve"> Illinois (28)      </t>
  </si>
  <si>
    <t xml:space="preserve"> Washington (26)    </t>
  </si>
  <si>
    <t xml:space="preserve"> NC State (42)      </t>
  </si>
  <si>
    <t xml:space="preserve"> Iowa (30)          </t>
  </si>
  <si>
    <t xml:space="preserve"> North Carolina (25) </t>
  </si>
  <si>
    <t xml:space="preserve"> Pittsburgh (34)    </t>
  </si>
  <si>
    <t xml:space="preserve"> Rice (46)          </t>
  </si>
  <si>
    <t xml:space="preserve"> Indiana (44)       </t>
  </si>
  <si>
    <t xml:space="preserve"> SUNY-SB (39)       </t>
  </si>
  <si>
    <t xml:space="preserve"> Iowa State (36)    </t>
  </si>
  <si>
    <t xml:space="preserve"> Florida (41)       </t>
  </si>
  <si>
    <t xml:space="preserve"> Texas A &amp; M (33)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</si>
</sst>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34" borderId="10" xfId="0" applyFill="1" applyBorder="1" applyAlignment="1">
      <alignment/>
    </xf>
    <xf numFmtId="164" fontId="6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3" fillId="33" borderId="0" xfId="0" applyFont="1" applyFill="1" applyAlignment="1">
      <alignment/>
    </xf>
    <xf numFmtId="2" fontId="0" fillId="35" borderId="10" xfId="0" applyNumberFormat="1" applyFill="1" applyBorder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3"/>
  <sheetViews>
    <sheetView tabSelected="1" zoomScalePageLayoutView="0" workbookViewId="0" topLeftCell="A14">
      <selection activeCell="B20" sqref="B20"/>
    </sheetView>
  </sheetViews>
  <sheetFormatPr defaultColWidth="9.140625" defaultRowHeight="12.75"/>
  <cols>
    <col min="1" max="1" width="14.421875" style="0" customWidth="1"/>
    <col min="5" max="5" width="9.57421875" style="0" customWidth="1"/>
  </cols>
  <sheetData>
    <row r="1" spans="1:17" ht="12.75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>
      <c r="A2" s="16"/>
      <c r="B2" s="16" t="s">
        <v>70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2.75">
      <c r="A3" s="16"/>
      <c r="B3" s="16" t="s">
        <v>72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2.75">
      <c r="A4" s="16"/>
      <c r="B4" s="16" t="s">
        <v>73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2.75">
      <c r="A5" s="16"/>
      <c r="B5" s="16" t="s">
        <v>74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2.75">
      <c r="A7" s="16"/>
      <c r="B7" s="16" t="s">
        <v>75</v>
      </c>
      <c r="C7" s="16"/>
      <c r="D7" s="6"/>
      <c r="E7" s="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2.75">
      <c r="A8" s="16"/>
      <c r="B8" s="17" t="s">
        <v>76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2.75">
      <c r="A9" s="16"/>
      <c r="B9" s="16" t="s">
        <v>82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1" spans="1:27" ht="15">
      <c r="A11" s="3" t="s">
        <v>17</v>
      </c>
      <c r="B11" s="8">
        <v>1</v>
      </c>
      <c r="C11" t="s">
        <v>18</v>
      </c>
      <c r="I11">
        <f>(2-B11)*(1-B11)</f>
        <v>0</v>
      </c>
      <c r="X11" t="s">
        <v>15</v>
      </c>
      <c r="Y11" t="s">
        <v>54</v>
      </c>
      <c r="Z11" t="s">
        <v>15</v>
      </c>
      <c r="AA11" t="s">
        <v>16</v>
      </c>
    </row>
    <row r="12" spans="3:27" ht="15">
      <c r="C12" t="s">
        <v>19</v>
      </c>
      <c r="D12" s="3" t="s">
        <v>21</v>
      </c>
      <c r="E12" s="3" t="s">
        <v>22</v>
      </c>
      <c r="F12" s="3" t="s">
        <v>23</v>
      </c>
      <c r="P12" t="s">
        <v>0</v>
      </c>
      <c r="Q12" t="s">
        <v>1</v>
      </c>
      <c r="R12" t="s">
        <v>2</v>
      </c>
      <c r="S12" t="s">
        <v>3</v>
      </c>
      <c r="W12" t="s">
        <v>4</v>
      </c>
      <c r="X12">
        <f>Z12/100</f>
        <v>0.14936680000000002</v>
      </c>
      <c r="Y12">
        <f aca="true" t="shared" si="0" ref="Y12:Y22">AA12/100</f>
        <v>0.09611280000000001</v>
      </c>
      <c r="Z12">
        <v>14.93668</v>
      </c>
      <c r="AA12">
        <v>9.61128</v>
      </c>
    </row>
    <row r="13" spans="3:27" ht="12.75">
      <c r="C13" t="s">
        <v>20</v>
      </c>
      <c r="D13">
        <v>5</v>
      </c>
      <c r="E13">
        <v>1</v>
      </c>
      <c r="F13">
        <v>1</v>
      </c>
      <c r="P13">
        <v>1</v>
      </c>
      <c r="Q13">
        <f aca="true" t="shared" si="1" ref="Q13:R34">Q14*EXP(-U13)</f>
        <v>0.18223521977687682</v>
      </c>
      <c r="R13">
        <f t="shared" si="1"/>
        <v>0.29890175445616096</v>
      </c>
      <c r="S13" s="1">
        <f>1/Q13</f>
        <v>5.487413471580132</v>
      </c>
      <c r="T13" s="1">
        <f aca="true" t="shared" si="2" ref="T13:T57">1/R13</f>
        <v>3.3455808977082033</v>
      </c>
      <c r="U13">
        <f>X12</f>
        <v>0.14936680000000002</v>
      </c>
      <c r="V13">
        <f>Y12</f>
        <v>0.09611280000000001</v>
      </c>
      <c r="W13" t="s">
        <v>5</v>
      </c>
      <c r="X13">
        <f aca="true" t="shared" si="3" ref="X13:X22">Z13/100</f>
        <v>0.144389</v>
      </c>
      <c r="Y13">
        <f t="shared" si="0"/>
        <v>0.1036324</v>
      </c>
      <c r="Z13">
        <v>14.4389</v>
      </c>
      <c r="AA13">
        <v>10.36324</v>
      </c>
    </row>
    <row r="14" spans="16:27" ht="12.75">
      <c r="P14">
        <f>P13+1</f>
        <v>2</v>
      </c>
      <c r="Q14">
        <f t="shared" si="1"/>
        <v>0.21159309539262797</v>
      </c>
      <c r="R14">
        <f t="shared" si="1"/>
        <v>0.329055930876976</v>
      </c>
      <c r="S14" s="1">
        <f aca="true" t="shared" si="4" ref="S14:S57">1/Q14</f>
        <v>4.726052133905503</v>
      </c>
      <c r="T14" s="1">
        <f t="shared" si="2"/>
        <v>3.0389970402140225</v>
      </c>
      <c r="U14">
        <f>X12</f>
        <v>0.14936680000000002</v>
      </c>
      <c r="V14">
        <f>Y12</f>
        <v>0.09611280000000001</v>
      </c>
      <c r="W14" t="s">
        <v>6</v>
      </c>
      <c r="X14">
        <f t="shared" si="3"/>
        <v>0.07271952</v>
      </c>
      <c r="Y14">
        <f t="shared" si="0"/>
        <v>0.061740409999999996</v>
      </c>
      <c r="Z14">
        <v>7.271952</v>
      </c>
      <c r="AA14">
        <v>6.174041</v>
      </c>
    </row>
    <row r="15" spans="1:27" ht="15">
      <c r="A15" s="3" t="s">
        <v>27</v>
      </c>
      <c r="B15" s="8">
        <v>21</v>
      </c>
      <c r="E15" s="6"/>
      <c r="F15" s="6"/>
      <c r="G15" s="6"/>
      <c r="H15" s="6"/>
      <c r="I15" s="6"/>
      <c r="J15" s="13" t="s">
        <v>66</v>
      </c>
      <c r="K15" s="12"/>
      <c r="L15" s="12"/>
      <c r="M15" s="12"/>
      <c r="N15" s="12"/>
      <c r="O15" s="6"/>
      <c r="P15">
        <f aca="true" t="shared" si="5" ref="P15:P57">P14+1</f>
        <v>3</v>
      </c>
      <c r="Q15">
        <f t="shared" si="1"/>
        <v>0.2456804896037702</v>
      </c>
      <c r="R15">
        <f t="shared" si="1"/>
        <v>0.36225215821272133</v>
      </c>
      <c r="S15" s="1">
        <f t="shared" si="4"/>
        <v>4.07032728407854</v>
      </c>
      <c r="T15" s="1">
        <f t="shared" si="2"/>
        <v>2.7605080531025603</v>
      </c>
      <c r="U15">
        <f>X12</f>
        <v>0.14936680000000002</v>
      </c>
      <c r="V15">
        <f>Y12</f>
        <v>0.09611280000000001</v>
      </c>
      <c r="W15" t="s">
        <v>7</v>
      </c>
      <c r="X15">
        <f t="shared" si="3"/>
        <v>0.09858803999999999</v>
      </c>
      <c r="Y15">
        <f t="shared" si="0"/>
        <v>0.07084939</v>
      </c>
      <c r="Z15">
        <v>9.858804</v>
      </c>
      <c r="AA15">
        <v>7.084939</v>
      </c>
    </row>
    <row r="16" spans="3:27" ht="15">
      <c r="C16" s="4" t="s">
        <v>43</v>
      </c>
      <c r="D16" s="4" t="s">
        <v>46</v>
      </c>
      <c r="E16" s="6"/>
      <c r="F16" s="6"/>
      <c r="G16" s="6"/>
      <c r="H16" s="6"/>
      <c r="I16" s="6"/>
      <c r="J16" s="12"/>
      <c r="K16" s="12"/>
      <c r="L16" s="12"/>
      <c r="M16" s="12"/>
      <c r="N16" s="12"/>
      <c r="O16" s="6"/>
      <c r="P16">
        <f t="shared" si="5"/>
        <v>4</v>
      </c>
      <c r="Q16">
        <f t="shared" si="1"/>
        <v>0.28525932219077116</v>
      </c>
      <c r="R16">
        <f t="shared" si="1"/>
        <v>0.39879732840565674</v>
      </c>
      <c r="S16" s="1">
        <f t="shared" si="4"/>
        <v>3.505582192091293</v>
      </c>
      <c r="T16" s="1">
        <f t="shared" si="2"/>
        <v>2.507539365917717</v>
      </c>
      <c r="U16">
        <f>X13</f>
        <v>0.144389</v>
      </c>
      <c r="V16">
        <f>Y13</f>
        <v>0.1036324</v>
      </c>
      <c r="W16" t="s">
        <v>8</v>
      </c>
      <c r="X16">
        <f t="shared" si="3"/>
        <v>0.0343202</v>
      </c>
      <c r="Y16">
        <f t="shared" si="0"/>
        <v>0.02608525</v>
      </c>
      <c r="Z16">
        <v>3.43202</v>
      </c>
      <c r="AA16">
        <v>2.608525</v>
      </c>
    </row>
    <row r="17" spans="3:27" ht="15">
      <c r="C17" s="4" t="s">
        <v>44</v>
      </c>
      <c r="D17" s="4" t="s">
        <v>47</v>
      </c>
      <c r="E17" s="6" t="s">
        <v>51</v>
      </c>
      <c r="F17" s="10" t="s">
        <v>24</v>
      </c>
      <c r="G17" s="10" t="s">
        <v>25</v>
      </c>
      <c r="H17" s="10" t="s">
        <v>26</v>
      </c>
      <c r="I17" s="6"/>
      <c r="J17" s="12" t="s">
        <v>67</v>
      </c>
      <c r="K17" s="12"/>
      <c r="L17" s="12" t="s">
        <v>68</v>
      </c>
      <c r="M17" s="12" t="s">
        <v>69</v>
      </c>
      <c r="N17" s="12"/>
      <c r="O17" s="6"/>
      <c r="P17">
        <f t="shared" si="5"/>
        <v>5</v>
      </c>
      <c r="Q17">
        <f t="shared" si="1"/>
        <v>0.3295696356628123</v>
      </c>
      <c r="R17">
        <f t="shared" si="1"/>
        <v>0.44234306181799304</v>
      </c>
      <c r="S17" s="1">
        <f t="shared" si="4"/>
        <v>3.034260113158954</v>
      </c>
      <c r="T17" s="1">
        <f t="shared" si="2"/>
        <v>2.2606887873183394</v>
      </c>
      <c r="U17">
        <f>X13</f>
        <v>0.144389</v>
      </c>
      <c r="V17">
        <f>Y13</f>
        <v>0.1036324</v>
      </c>
      <c r="W17" t="s">
        <v>9</v>
      </c>
      <c r="X17">
        <f t="shared" si="3"/>
        <v>0.02806311</v>
      </c>
      <c r="Y17">
        <f t="shared" si="0"/>
        <v>0.01798473</v>
      </c>
      <c r="Z17">
        <v>2.806311</v>
      </c>
      <c r="AA17">
        <v>1.798473</v>
      </c>
    </row>
    <row r="18" spans="1:27" ht="15">
      <c r="A18" t="s">
        <v>28</v>
      </c>
      <c r="C18" s="4" t="s">
        <v>45</v>
      </c>
      <c r="D18" s="4" t="s">
        <v>49</v>
      </c>
      <c r="E18" s="6" t="s">
        <v>52</v>
      </c>
      <c r="F18" s="6">
        <f>IF(I11&lt;&gt;0,D13,20-5*B11)</f>
        <v>15</v>
      </c>
      <c r="G18" s="6">
        <f>IF(I11&lt;&gt;0,E13,1+B11)</f>
        <v>2</v>
      </c>
      <c r="H18" s="6">
        <f>IF(I11&lt;&gt;0,F13,1/B11^2)</f>
        <v>1</v>
      </c>
      <c r="I18" s="6"/>
      <c r="J18" s="12" t="s">
        <v>107</v>
      </c>
      <c r="K18" s="12"/>
      <c r="L18" s="15">
        <v>5.975137</v>
      </c>
      <c r="M18" s="15">
        <v>4.465528</v>
      </c>
      <c r="N18" s="12"/>
      <c r="O18" s="6"/>
      <c r="P18">
        <f t="shared" si="5"/>
        <v>6</v>
      </c>
      <c r="Q18">
        <f t="shared" si="1"/>
        <v>0.3807628228124312</v>
      </c>
      <c r="R18">
        <f t="shared" si="1"/>
        <v>0.4906436688549827</v>
      </c>
      <c r="S18" s="1">
        <f t="shared" si="4"/>
        <v>2.6263068243209586</v>
      </c>
      <c r="T18" s="1">
        <f t="shared" si="2"/>
        <v>2.038139006936958</v>
      </c>
      <c r="U18">
        <f>X13</f>
        <v>0.144389</v>
      </c>
      <c r="V18">
        <f>Y13</f>
        <v>0.1036324</v>
      </c>
      <c r="W18" t="s">
        <v>10</v>
      </c>
      <c r="X18">
        <f t="shared" si="3"/>
        <v>0.03068463</v>
      </c>
      <c r="Y18">
        <f t="shared" si="0"/>
        <v>0.02014689</v>
      </c>
      <c r="Z18">
        <v>3.068463</v>
      </c>
      <c r="AA18">
        <v>2.014689</v>
      </c>
    </row>
    <row r="19" spans="3:31" ht="12.75">
      <c r="C19" t="s">
        <v>48</v>
      </c>
      <c r="E19" s="6"/>
      <c r="F19" s="6"/>
      <c r="G19" s="6"/>
      <c r="H19" s="6"/>
      <c r="I19" s="6"/>
      <c r="J19" s="12" t="s">
        <v>106</v>
      </c>
      <c r="K19" s="12"/>
      <c r="L19" s="15">
        <v>5.313129</v>
      </c>
      <c r="M19" s="15">
        <v>4.042775</v>
      </c>
      <c r="N19" s="12"/>
      <c r="O19" s="6"/>
      <c r="P19">
        <f t="shared" si="5"/>
        <v>7</v>
      </c>
      <c r="Q19">
        <f t="shared" si="1"/>
        <v>0.43990802412520325</v>
      </c>
      <c r="R19">
        <f t="shared" si="1"/>
        <v>0.5442183467241302</v>
      </c>
      <c r="S19" s="1">
        <f t="shared" si="4"/>
        <v>2.2732024540552316</v>
      </c>
      <c r="T19" s="1">
        <f t="shared" si="2"/>
        <v>1.8374977727586796</v>
      </c>
      <c r="U19">
        <f>X14</f>
        <v>0.07271952</v>
      </c>
      <c r="V19">
        <f>Y14</f>
        <v>0.061740409999999996</v>
      </c>
      <c r="W19" t="s">
        <v>11</v>
      </c>
      <c r="X19">
        <f t="shared" si="3"/>
        <v>0.008386131</v>
      </c>
      <c r="Y19">
        <f t="shared" si="0"/>
        <v>0.009789306</v>
      </c>
      <c r="Z19">
        <v>0.8386131</v>
      </c>
      <c r="AA19">
        <v>0.9789306</v>
      </c>
      <c r="AD19" t="s">
        <v>50</v>
      </c>
      <c r="AE19">
        <v>0</v>
      </c>
    </row>
    <row r="20" spans="1:35" ht="15">
      <c r="A20" s="2" t="s">
        <v>29</v>
      </c>
      <c r="B20" s="8">
        <v>0</v>
      </c>
      <c r="C20" s="8">
        <v>1825</v>
      </c>
      <c r="D20" s="8">
        <v>2</v>
      </c>
      <c r="E20" s="14" t="s">
        <v>53</v>
      </c>
      <c r="F20" s="9">
        <f>MAX(AI20:AI66)</f>
        <v>5.066228051190222</v>
      </c>
      <c r="G20" s="6" t="s">
        <v>60</v>
      </c>
      <c r="H20" s="6"/>
      <c r="I20" s="6"/>
      <c r="J20" s="12" t="s">
        <v>105</v>
      </c>
      <c r="K20" s="12"/>
      <c r="L20" s="15">
        <v>4.970634</v>
      </c>
      <c r="M20" s="15">
        <v>3.805895</v>
      </c>
      <c r="N20" s="12"/>
      <c r="O20" s="6"/>
      <c r="P20">
        <f t="shared" si="5"/>
        <v>8</v>
      </c>
      <c r="Q20">
        <f t="shared" si="1"/>
        <v>0.47308978415213504</v>
      </c>
      <c r="R20">
        <f t="shared" si="1"/>
        <v>0.5788775378984675</v>
      </c>
      <c r="S20" s="1">
        <f t="shared" si="4"/>
        <v>2.1137636734054324</v>
      </c>
      <c r="T20" s="1">
        <f t="shared" si="2"/>
        <v>1.7274810897488917</v>
      </c>
      <c r="U20">
        <f>X14</f>
        <v>0.07271952</v>
      </c>
      <c r="V20">
        <f>Y14</f>
        <v>0.061740409999999996</v>
      </c>
      <c r="W20" t="s">
        <v>12</v>
      </c>
      <c r="X20">
        <f t="shared" si="3"/>
        <v>0.01479072</v>
      </c>
      <c r="Y20">
        <f t="shared" si="0"/>
        <v>0.008077651</v>
      </c>
      <c r="Z20">
        <v>1.479072</v>
      </c>
      <c r="AA20">
        <v>0.8077651</v>
      </c>
      <c r="AD20">
        <f>1/D20^$H$18</f>
        <v>0.5</v>
      </c>
      <c r="AE20">
        <f>AD20</f>
        <v>0.5</v>
      </c>
      <c r="AF20">
        <f>IF((C20&gt;=($F$18*AE20^$G$18)),1,0)</f>
        <v>1</v>
      </c>
      <c r="AG20">
        <f>IF((C20&gt;=($F$18*$AE19^$G$18)),1,0)</f>
        <v>1</v>
      </c>
      <c r="AH20">
        <f aca="true" t="shared" si="6" ref="AH20:AH29">(C20/$F$18)^(1/$G$18)</f>
        <v>11.030261405182864</v>
      </c>
      <c r="AI20">
        <f aca="true" t="shared" si="7" ref="AI20:AI28">MAX(AE20*AF20,AH20*AG20*(1-AF20))</f>
        <v>0.5</v>
      </c>
    </row>
    <row r="21" spans="1:35" ht="15">
      <c r="A21" s="2" t="s">
        <v>30</v>
      </c>
      <c r="B21" s="8">
        <v>0</v>
      </c>
      <c r="C21" s="8">
        <v>1488</v>
      </c>
      <c r="D21" s="8">
        <v>2</v>
      </c>
      <c r="E21" s="14"/>
      <c r="F21" s="7"/>
      <c r="G21" s="6"/>
      <c r="H21" s="6"/>
      <c r="I21" s="6"/>
      <c r="J21" s="12" t="s">
        <v>104</v>
      </c>
      <c r="K21" s="12"/>
      <c r="L21" s="15">
        <v>4.712014</v>
      </c>
      <c r="M21" s="15">
        <v>3.7636900000000004</v>
      </c>
      <c r="N21" s="12"/>
      <c r="O21" s="6"/>
      <c r="P21">
        <f t="shared" si="5"/>
        <v>9</v>
      </c>
      <c r="Q21">
        <f t="shared" si="1"/>
        <v>0.5087744064550491</v>
      </c>
      <c r="R21">
        <f t="shared" si="1"/>
        <v>0.615744040788939</v>
      </c>
      <c r="S21" s="1">
        <f t="shared" si="4"/>
        <v>1.9655076735632757</v>
      </c>
      <c r="T21" s="1">
        <f t="shared" si="2"/>
        <v>1.6240514463099351</v>
      </c>
      <c r="U21">
        <f>X14</f>
        <v>0.07271952</v>
      </c>
      <c r="V21">
        <f>Y14</f>
        <v>0.061740409999999996</v>
      </c>
      <c r="W21" t="s">
        <v>13</v>
      </c>
      <c r="X21">
        <f t="shared" si="3"/>
        <v>-0.04006284</v>
      </c>
      <c r="Y21">
        <f t="shared" si="0"/>
        <v>-0.02825634</v>
      </c>
      <c r="Z21">
        <v>-4.006284</v>
      </c>
      <c r="AA21">
        <v>-2.825634</v>
      </c>
      <c r="AD21">
        <f aca="true" t="shared" si="8" ref="AD21:AD68">1/D21^$H$18</f>
        <v>0.5</v>
      </c>
      <c r="AE21">
        <f>AD21+AE20</f>
        <v>1</v>
      </c>
      <c r="AF21">
        <f aca="true" t="shared" si="9" ref="AF21:AF66">IF((C21&gt;=($F$18*AE21^$G$18)),1,0)</f>
        <v>1</v>
      </c>
      <c r="AG21">
        <f>IF((C21&gt;=($F$18*$AE20^$G$18)),1,0)</f>
        <v>1</v>
      </c>
      <c r="AH21">
        <f t="shared" si="6"/>
        <v>9.959919678390985</v>
      </c>
      <c r="AI21">
        <f t="shared" si="7"/>
        <v>1</v>
      </c>
    </row>
    <row r="22" spans="1:39" ht="15">
      <c r="A22" s="2" t="s">
        <v>31</v>
      </c>
      <c r="B22" s="8">
        <v>0</v>
      </c>
      <c r="C22" s="8">
        <v>904</v>
      </c>
      <c r="D22" s="8">
        <v>1</v>
      </c>
      <c r="E22" s="14" t="s">
        <v>56</v>
      </c>
      <c r="F22" s="9">
        <f>F20*(IF(I11=0,Z41,1))</f>
        <v>5.812887175842996</v>
      </c>
      <c r="G22" s="6" t="s">
        <v>61</v>
      </c>
      <c r="H22" s="6"/>
      <c r="I22" s="6"/>
      <c r="J22" s="12" t="s">
        <v>103</v>
      </c>
      <c r="K22" s="12"/>
      <c r="L22" s="15">
        <v>4.709968</v>
      </c>
      <c r="M22" s="15">
        <v>3.882219</v>
      </c>
      <c r="N22" s="12"/>
      <c r="O22" s="6"/>
      <c r="P22">
        <f t="shared" si="5"/>
        <v>10</v>
      </c>
      <c r="Q22">
        <f t="shared" si="1"/>
        <v>0.5471506790779628</v>
      </c>
      <c r="R22">
        <f t="shared" si="1"/>
        <v>0.6549584306613571</v>
      </c>
      <c r="S22" s="1">
        <f t="shared" si="4"/>
        <v>1.8276501121869417</v>
      </c>
      <c r="T22" s="1">
        <f t="shared" si="2"/>
        <v>1.5268144559804055</v>
      </c>
      <c r="U22">
        <f>X15</f>
        <v>0.09858803999999999</v>
      </c>
      <c r="V22">
        <f>Y15</f>
        <v>0.07084939</v>
      </c>
      <c r="W22" t="s">
        <v>14</v>
      </c>
      <c r="X22">
        <f t="shared" si="3"/>
        <v>0.01521869</v>
      </c>
      <c r="Y22">
        <f t="shared" si="0"/>
        <v>0.007516312000000001</v>
      </c>
      <c r="Z22">
        <v>1.521869</v>
      </c>
      <c r="AA22">
        <v>0.7516312</v>
      </c>
      <c r="AD22">
        <f t="shared" si="8"/>
        <v>1</v>
      </c>
      <c r="AE22">
        <f aca="true" t="shared" si="10" ref="AE22:AE66">AD22+AE21</f>
        <v>2</v>
      </c>
      <c r="AF22">
        <f t="shared" si="9"/>
        <v>1</v>
      </c>
      <c r="AG22">
        <f aca="true" t="shared" si="11" ref="AG22:AG66">IF((C22&gt;=($F$18*$AE21^$G$18)),1,0)</f>
        <v>1</v>
      </c>
      <c r="AH22">
        <f t="shared" si="6"/>
        <v>7.7631608682718065</v>
      </c>
      <c r="AI22">
        <f t="shared" si="7"/>
        <v>2</v>
      </c>
      <c r="AM22" t="s">
        <v>79</v>
      </c>
    </row>
    <row r="23" spans="1:40" ht="15">
      <c r="A23" s="2" t="s">
        <v>32</v>
      </c>
      <c r="B23" s="8">
        <v>0</v>
      </c>
      <c r="C23" s="8">
        <v>678</v>
      </c>
      <c r="D23" s="8">
        <v>2</v>
      </c>
      <c r="E23" s="14" t="s">
        <v>57</v>
      </c>
      <c r="F23" s="7"/>
      <c r="G23" s="6" t="s">
        <v>62</v>
      </c>
      <c r="H23" s="6"/>
      <c r="I23" s="6"/>
      <c r="J23" s="12" t="s">
        <v>102</v>
      </c>
      <c r="K23" s="12"/>
      <c r="L23" s="15">
        <v>4.656966</v>
      </c>
      <c r="M23" s="15">
        <v>3.697547</v>
      </c>
      <c r="N23" s="12"/>
      <c r="O23" s="6"/>
      <c r="P23">
        <f t="shared" si="5"/>
        <v>11</v>
      </c>
      <c r="Q23">
        <f t="shared" si="1"/>
        <v>0.6038418156300202</v>
      </c>
      <c r="R23">
        <f t="shared" si="1"/>
        <v>0.7030451812733657</v>
      </c>
      <c r="S23" s="1">
        <f t="shared" si="4"/>
        <v>1.6560628530779158</v>
      </c>
      <c r="T23" s="1">
        <f t="shared" si="2"/>
        <v>1.4223836911715766</v>
      </c>
      <c r="U23">
        <f>X15</f>
        <v>0.09858803999999999</v>
      </c>
      <c r="V23">
        <f>Y15</f>
        <v>0.07084939</v>
      </c>
      <c r="AD23">
        <f t="shared" si="8"/>
        <v>0.5</v>
      </c>
      <c r="AE23">
        <f t="shared" si="10"/>
        <v>2.5</v>
      </c>
      <c r="AF23">
        <f t="shared" si="9"/>
        <v>1</v>
      </c>
      <c r="AG23">
        <f t="shared" si="11"/>
        <v>1</v>
      </c>
      <c r="AH23">
        <f t="shared" si="6"/>
        <v>6.723094525588644</v>
      </c>
      <c r="AI23">
        <f t="shared" si="7"/>
        <v>2.5</v>
      </c>
      <c r="AM23" t="s">
        <v>77</v>
      </c>
      <c r="AN23" t="s">
        <v>78</v>
      </c>
    </row>
    <row r="24" spans="1:40" ht="15">
      <c r="A24" s="2" t="s">
        <v>33</v>
      </c>
      <c r="B24" s="8">
        <v>0.05</v>
      </c>
      <c r="C24" s="8">
        <v>619</v>
      </c>
      <c r="D24" s="8">
        <v>3</v>
      </c>
      <c r="E24" s="14"/>
      <c r="F24" s="7"/>
      <c r="G24" s="6"/>
      <c r="H24" s="6"/>
      <c r="I24" s="6"/>
      <c r="J24" s="12" t="s">
        <v>101</v>
      </c>
      <c r="K24" s="12"/>
      <c r="L24" s="15">
        <v>4.2539359999999995</v>
      </c>
      <c r="M24" s="15">
        <v>3.5252730000000003</v>
      </c>
      <c r="N24" s="12"/>
      <c r="O24" s="6"/>
      <c r="P24">
        <f t="shared" si="5"/>
        <v>12</v>
      </c>
      <c r="Q24">
        <f t="shared" si="1"/>
        <v>0.6664068093962912</v>
      </c>
      <c r="R24">
        <f t="shared" si="1"/>
        <v>0.7546624392827469</v>
      </c>
      <c r="S24" s="1">
        <f t="shared" si="4"/>
        <v>1.5005849068467898</v>
      </c>
      <c r="T24" s="1">
        <f t="shared" si="2"/>
        <v>1.3250957619547477</v>
      </c>
      <c r="U24">
        <f>X15</f>
        <v>0.09858803999999999</v>
      </c>
      <c r="V24">
        <f>Y15</f>
        <v>0.07084939</v>
      </c>
      <c r="W24" s="5" t="s">
        <v>29</v>
      </c>
      <c r="X24">
        <f>AM24/100</f>
        <v>0.1007652</v>
      </c>
      <c r="Y24">
        <f>AN24/100</f>
        <v>0.07569239999999999</v>
      </c>
      <c r="Z24">
        <f>AB24*X24</f>
        <v>0</v>
      </c>
      <c r="AA24">
        <f>AB24*Y24</f>
        <v>0</v>
      </c>
      <c r="AB24">
        <f>B20/SUM(B$20:B$34)</f>
        <v>0</v>
      </c>
      <c r="AD24">
        <f t="shared" si="8"/>
        <v>0.3333333333333333</v>
      </c>
      <c r="AE24">
        <f t="shared" si="10"/>
        <v>2.8333333333333335</v>
      </c>
      <c r="AF24">
        <f t="shared" si="9"/>
        <v>1</v>
      </c>
      <c r="AG24">
        <f t="shared" si="11"/>
        <v>1</v>
      </c>
      <c r="AH24">
        <f t="shared" si="6"/>
        <v>6.4239136565388755</v>
      </c>
      <c r="AI24">
        <f t="shared" si="7"/>
        <v>2.8333333333333335</v>
      </c>
      <c r="AM24">
        <v>10.07652</v>
      </c>
      <c r="AN24">
        <v>7.56924</v>
      </c>
    </row>
    <row r="25" spans="1:40" ht="15">
      <c r="A25" s="2" t="s">
        <v>34</v>
      </c>
      <c r="B25" s="8">
        <v>0</v>
      </c>
      <c r="C25" s="8">
        <v>580</v>
      </c>
      <c r="D25" s="8">
        <v>2</v>
      </c>
      <c r="E25" s="14" t="s">
        <v>58</v>
      </c>
      <c r="F25" s="9">
        <f>F22*(IF(I11=0,S61,1))</f>
        <v>6.180793365921656</v>
      </c>
      <c r="G25" s="6" t="s">
        <v>63</v>
      </c>
      <c r="H25" s="6"/>
      <c r="I25" s="6"/>
      <c r="J25" s="12" t="s">
        <v>100</v>
      </c>
      <c r="K25" s="12"/>
      <c r="L25" s="15">
        <v>4.175493</v>
      </c>
      <c r="M25" s="15">
        <v>3.41969</v>
      </c>
      <c r="N25" s="12"/>
      <c r="O25" s="6"/>
      <c r="P25">
        <f t="shared" si="5"/>
        <v>13</v>
      </c>
      <c r="Q25">
        <f t="shared" si="1"/>
        <v>0.7354542598981718</v>
      </c>
      <c r="R25">
        <f t="shared" si="1"/>
        <v>0.8100694129396792</v>
      </c>
      <c r="S25" s="1">
        <f t="shared" si="4"/>
        <v>1.3597038653885236</v>
      </c>
      <c r="T25" s="1">
        <f t="shared" si="2"/>
        <v>1.2344621140194363</v>
      </c>
      <c r="U25">
        <f>X16</f>
        <v>0.0343202</v>
      </c>
      <c r="V25">
        <f>Y16</f>
        <v>0.02608525</v>
      </c>
      <c r="W25" s="5" t="s">
        <v>30</v>
      </c>
      <c r="X25">
        <f aca="true" t="shared" si="12" ref="X25:Y36">AM25/100</f>
        <v>-0.1075399</v>
      </c>
      <c r="Y25">
        <f t="shared" si="12"/>
        <v>-0.06379517</v>
      </c>
      <c r="Z25">
        <f aca="true" t="shared" si="13" ref="Z25:Z37">AB25*X25</f>
        <v>0</v>
      </c>
      <c r="AA25">
        <f aca="true" t="shared" si="14" ref="AA25:AA37">AB25*Y25</f>
        <v>0</v>
      </c>
      <c r="AB25">
        <f aca="true" t="shared" si="15" ref="AB25:AB37">B21/SUM(B$20:B$34)</f>
        <v>0</v>
      </c>
      <c r="AD25">
        <f t="shared" si="8"/>
        <v>0.5</v>
      </c>
      <c r="AE25">
        <f t="shared" si="10"/>
        <v>3.3333333333333335</v>
      </c>
      <c r="AF25">
        <f t="shared" si="9"/>
        <v>1</v>
      </c>
      <c r="AG25">
        <f t="shared" si="11"/>
        <v>1</v>
      </c>
      <c r="AH25">
        <f t="shared" si="6"/>
        <v>6.2182527020592095</v>
      </c>
      <c r="AI25">
        <f t="shared" si="7"/>
        <v>3.3333333333333335</v>
      </c>
      <c r="AM25">
        <v>-10.75399</v>
      </c>
      <c r="AN25">
        <v>-6.379517</v>
      </c>
    </row>
    <row r="26" spans="1:40" ht="15">
      <c r="A26" s="2" t="s">
        <v>35</v>
      </c>
      <c r="B26" s="8">
        <v>0.5</v>
      </c>
      <c r="C26" s="8">
        <v>571</v>
      </c>
      <c r="D26" s="8">
        <v>2</v>
      </c>
      <c r="E26" s="14" t="s">
        <v>59</v>
      </c>
      <c r="F26" s="6"/>
      <c r="G26" s="6" t="s">
        <v>64</v>
      </c>
      <c r="H26" s="6"/>
      <c r="I26" s="6"/>
      <c r="J26" s="12" t="s">
        <v>99</v>
      </c>
      <c r="K26" s="12"/>
      <c r="L26" s="15">
        <v>4.093382</v>
      </c>
      <c r="M26" s="15">
        <v>3.3865879999999997</v>
      </c>
      <c r="N26" s="12"/>
      <c r="O26" s="6"/>
      <c r="P26">
        <f t="shared" si="5"/>
        <v>14</v>
      </c>
      <c r="Q26">
        <f t="shared" si="1"/>
        <v>0.7611333321216244</v>
      </c>
      <c r="R26">
        <f t="shared" si="1"/>
        <v>0.8314782901087422</v>
      </c>
      <c r="S26" s="1">
        <f t="shared" si="4"/>
        <v>1.3138302552228869</v>
      </c>
      <c r="T26" s="1">
        <f t="shared" si="2"/>
        <v>1.2026772218781783</v>
      </c>
      <c r="U26">
        <f>X16</f>
        <v>0.0343202</v>
      </c>
      <c r="V26">
        <f>Y16</f>
        <v>0.02608525</v>
      </c>
      <c r="W26" s="5" t="s">
        <v>31</v>
      </c>
      <c r="X26">
        <f t="shared" si="12"/>
        <v>-0.1414543</v>
      </c>
      <c r="Y26">
        <f t="shared" si="12"/>
        <v>-0.09682064</v>
      </c>
      <c r="Z26">
        <f t="shared" si="13"/>
        <v>0</v>
      </c>
      <c r="AA26">
        <f t="shared" si="14"/>
        <v>0</v>
      </c>
      <c r="AB26">
        <f t="shared" si="15"/>
        <v>0</v>
      </c>
      <c r="AD26">
        <f t="shared" si="8"/>
        <v>0.5</v>
      </c>
      <c r="AE26">
        <f t="shared" si="10"/>
        <v>3.8333333333333335</v>
      </c>
      <c r="AF26">
        <f t="shared" si="9"/>
        <v>1</v>
      </c>
      <c r="AG26">
        <f t="shared" si="11"/>
        <v>1</v>
      </c>
      <c r="AH26">
        <f t="shared" si="6"/>
        <v>6.169819014093255</v>
      </c>
      <c r="AI26">
        <f t="shared" si="7"/>
        <v>3.8333333333333335</v>
      </c>
      <c r="AM26">
        <v>-14.14543</v>
      </c>
      <c r="AN26">
        <v>-9.682064</v>
      </c>
    </row>
    <row r="27" spans="1:40" ht="15">
      <c r="A27" s="2" t="s">
        <v>36</v>
      </c>
      <c r="B27" s="8">
        <v>0</v>
      </c>
      <c r="C27" s="8">
        <v>563</v>
      </c>
      <c r="D27" s="8">
        <v>2</v>
      </c>
      <c r="E27" s="6"/>
      <c r="F27" s="6"/>
      <c r="G27" s="6" t="s">
        <v>65</v>
      </c>
      <c r="H27" s="6"/>
      <c r="I27" s="6"/>
      <c r="J27" s="12" t="s">
        <v>98</v>
      </c>
      <c r="K27" s="12"/>
      <c r="L27" s="15">
        <v>3.912607</v>
      </c>
      <c r="M27" s="15">
        <v>3.219132</v>
      </c>
      <c r="N27" s="12"/>
      <c r="O27" s="6"/>
      <c r="P27">
        <f t="shared" si="5"/>
        <v>15</v>
      </c>
      <c r="Q27">
        <f t="shared" si="1"/>
        <v>0.7877090131298959</v>
      </c>
      <c r="R27">
        <f t="shared" si="1"/>
        <v>0.8534529706698587</v>
      </c>
      <c r="S27" s="1">
        <f t="shared" si="4"/>
        <v>1.2695043262569556</v>
      </c>
      <c r="T27" s="1">
        <f t="shared" si="2"/>
        <v>1.1717107261518105</v>
      </c>
      <c r="U27">
        <f>X16</f>
        <v>0.0343202</v>
      </c>
      <c r="V27">
        <f>Y16</f>
        <v>0.02608525</v>
      </c>
      <c r="W27" s="5" t="s">
        <v>32</v>
      </c>
      <c r="X27">
        <f t="shared" si="12"/>
        <v>0.100386</v>
      </c>
      <c r="Y27">
        <f t="shared" si="12"/>
        <v>0.045286889999999996</v>
      </c>
      <c r="Z27">
        <f t="shared" si="13"/>
        <v>0</v>
      </c>
      <c r="AA27">
        <f t="shared" si="14"/>
        <v>0</v>
      </c>
      <c r="AB27">
        <f t="shared" si="15"/>
        <v>0</v>
      </c>
      <c r="AD27">
        <f t="shared" si="8"/>
        <v>0.5</v>
      </c>
      <c r="AE27">
        <f t="shared" si="10"/>
        <v>4.333333333333334</v>
      </c>
      <c r="AF27">
        <f t="shared" si="9"/>
        <v>1</v>
      </c>
      <c r="AG27">
        <f t="shared" si="11"/>
        <v>1</v>
      </c>
      <c r="AH27">
        <f t="shared" si="6"/>
        <v>6.126445407684078</v>
      </c>
      <c r="AI27">
        <f t="shared" si="7"/>
        <v>4.333333333333334</v>
      </c>
      <c r="AM27">
        <v>10.0386</v>
      </c>
      <c r="AN27">
        <v>4.528689</v>
      </c>
    </row>
    <row r="28" spans="1:40" ht="15">
      <c r="A28" s="2" t="s">
        <v>37</v>
      </c>
      <c r="B28" s="8">
        <v>0</v>
      </c>
      <c r="C28" s="8">
        <v>560</v>
      </c>
      <c r="D28" s="8">
        <v>2</v>
      </c>
      <c r="J28" s="12" t="s">
        <v>97</v>
      </c>
      <c r="K28" s="12"/>
      <c r="L28" s="15">
        <v>3.896967</v>
      </c>
      <c r="M28" s="15">
        <v>3.271268</v>
      </c>
      <c r="N28" s="12"/>
      <c r="P28">
        <f t="shared" si="5"/>
        <v>16</v>
      </c>
      <c r="Q28">
        <f t="shared" si="1"/>
        <v>0.8152126088559275</v>
      </c>
      <c r="R28">
        <f t="shared" si="1"/>
        <v>0.876008407928423</v>
      </c>
      <c r="S28" s="1">
        <f t="shared" si="4"/>
        <v>1.2266738629121596</v>
      </c>
      <c r="T28" s="1">
        <f t="shared" si="2"/>
        <v>1.1415415547948806</v>
      </c>
      <c r="U28">
        <f>X17</f>
        <v>0.02806311</v>
      </c>
      <c r="V28">
        <f>Y17</f>
        <v>0.01798473</v>
      </c>
      <c r="W28" s="5" t="s">
        <v>33</v>
      </c>
      <c r="X28">
        <f t="shared" si="12"/>
        <v>0.021992340000000003</v>
      </c>
      <c r="Y28">
        <f t="shared" si="12"/>
        <v>0.03318258</v>
      </c>
      <c r="Z28">
        <f t="shared" si="13"/>
        <v>0.0010996170000000002</v>
      </c>
      <c r="AA28">
        <f t="shared" si="14"/>
        <v>0.0016591290000000003</v>
      </c>
      <c r="AB28">
        <f t="shared" si="15"/>
        <v>0.05</v>
      </c>
      <c r="AD28">
        <f t="shared" si="8"/>
        <v>0.5</v>
      </c>
      <c r="AE28">
        <f t="shared" si="10"/>
        <v>4.833333333333334</v>
      </c>
      <c r="AF28">
        <f t="shared" si="9"/>
        <v>1</v>
      </c>
      <c r="AG28">
        <f t="shared" si="11"/>
        <v>1</v>
      </c>
      <c r="AH28">
        <f t="shared" si="6"/>
        <v>6.110100926607787</v>
      </c>
      <c r="AI28">
        <f t="shared" si="7"/>
        <v>4.833333333333334</v>
      </c>
      <c r="AM28">
        <v>2.199234</v>
      </c>
      <c r="AN28">
        <v>3.318258</v>
      </c>
    </row>
    <row r="29" spans="1:40" ht="15">
      <c r="A29" s="2" t="s">
        <v>38</v>
      </c>
      <c r="B29" s="8">
        <v>0</v>
      </c>
      <c r="C29" s="8">
        <v>385</v>
      </c>
      <c r="D29" s="8">
        <v>2</v>
      </c>
      <c r="J29" s="12" t="s">
        <v>96</v>
      </c>
      <c r="K29" s="12"/>
      <c r="L29" s="15">
        <v>3.890887</v>
      </c>
      <c r="M29" s="15">
        <v>3.311551</v>
      </c>
      <c r="N29" s="12"/>
      <c r="P29">
        <f t="shared" si="5"/>
        <v>17</v>
      </c>
      <c r="Q29">
        <f t="shared" si="1"/>
        <v>0.8384140394737855</v>
      </c>
      <c r="R29">
        <f t="shared" si="1"/>
        <v>0.891905708454735</v>
      </c>
      <c r="S29" s="1">
        <f t="shared" si="4"/>
        <v>1.192728118708068</v>
      </c>
      <c r="T29" s="1">
        <f t="shared" si="2"/>
        <v>1.121194752450394</v>
      </c>
      <c r="U29">
        <f>X17</f>
        <v>0.02806311</v>
      </c>
      <c r="V29">
        <f>Y17</f>
        <v>0.01798473</v>
      </c>
      <c r="W29" s="5" t="s">
        <v>34</v>
      </c>
      <c r="X29">
        <f t="shared" si="12"/>
        <v>-0.37997329999999996</v>
      </c>
      <c r="Y29">
        <f t="shared" si="12"/>
        <v>-0.3196369</v>
      </c>
      <c r="Z29">
        <f t="shared" si="13"/>
        <v>0</v>
      </c>
      <c r="AA29">
        <f t="shared" si="14"/>
        <v>0</v>
      </c>
      <c r="AB29">
        <f t="shared" si="15"/>
        <v>0</v>
      </c>
      <c r="AD29">
        <f t="shared" si="8"/>
        <v>0.5</v>
      </c>
      <c r="AE29">
        <f t="shared" si="10"/>
        <v>5.333333333333334</v>
      </c>
      <c r="AF29">
        <f t="shared" si="9"/>
        <v>0</v>
      </c>
      <c r="AG29">
        <f t="shared" si="11"/>
        <v>1</v>
      </c>
      <c r="AH29">
        <f t="shared" si="6"/>
        <v>5.066228051190222</v>
      </c>
      <c r="AI29">
        <f aca="true" t="shared" si="16" ref="AI29:AI66">MAX(AE29*AF29,AH29*AG29*(1-AF29))</f>
        <v>5.066228051190222</v>
      </c>
      <c r="AM29">
        <v>-37.99733</v>
      </c>
      <c r="AN29">
        <v>-31.96369</v>
      </c>
    </row>
    <row r="30" spans="1:40" ht="15">
      <c r="A30" s="2" t="s">
        <v>39</v>
      </c>
      <c r="B30" s="8">
        <v>0</v>
      </c>
      <c r="C30" s="8">
        <v>380</v>
      </c>
      <c r="D30" s="8">
        <v>1</v>
      </c>
      <c r="J30" s="12" t="s">
        <v>95</v>
      </c>
      <c r="K30" s="12"/>
      <c r="L30" s="15">
        <v>3.8758229999999996</v>
      </c>
      <c r="M30" s="15">
        <v>3.213841</v>
      </c>
      <c r="N30" s="12"/>
      <c r="P30">
        <f t="shared" si="5"/>
        <v>18</v>
      </c>
      <c r="Q30">
        <f t="shared" si="1"/>
        <v>0.8622757964615589</v>
      </c>
      <c r="R30">
        <f t="shared" si="1"/>
        <v>0.9080915041161811</v>
      </c>
      <c r="S30" s="1">
        <f t="shared" si="4"/>
        <v>1.1597217550389411</v>
      </c>
      <c r="T30" s="1">
        <f t="shared" si="2"/>
        <v>1.1012106108990314</v>
      </c>
      <c r="U30">
        <f>X17</f>
        <v>0.02806311</v>
      </c>
      <c r="V30">
        <f>Y17</f>
        <v>0.01798473</v>
      </c>
      <c r="W30" s="5" t="s">
        <v>35</v>
      </c>
      <c r="X30">
        <f t="shared" si="12"/>
        <v>-0.1423006</v>
      </c>
      <c r="Y30">
        <f t="shared" si="12"/>
        <v>-0.09598327</v>
      </c>
      <c r="Z30">
        <f t="shared" si="13"/>
        <v>-0.0711503</v>
      </c>
      <c r="AA30">
        <f t="shared" si="14"/>
        <v>-0.047991635</v>
      </c>
      <c r="AB30">
        <f t="shared" si="15"/>
        <v>0.5</v>
      </c>
      <c r="AD30">
        <f t="shared" si="8"/>
        <v>1</v>
      </c>
      <c r="AE30">
        <f t="shared" si="10"/>
        <v>6.333333333333334</v>
      </c>
      <c r="AF30">
        <f t="shared" si="9"/>
        <v>0</v>
      </c>
      <c r="AG30">
        <f t="shared" si="11"/>
        <v>0</v>
      </c>
      <c r="AH30">
        <f aca="true" t="shared" si="17" ref="AH30:AH68">(C30/$F$18)^(1/$G$18)</f>
        <v>5.033222956847166</v>
      </c>
      <c r="AI30">
        <f t="shared" si="16"/>
        <v>0</v>
      </c>
      <c r="AM30">
        <v>-14.23006</v>
      </c>
      <c r="AN30">
        <v>-9.598327</v>
      </c>
    </row>
    <row r="31" spans="1:40" ht="15">
      <c r="A31" s="2" t="s">
        <v>40</v>
      </c>
      <c r="B31" s="8">
        <v>0</v>
      </c>
      <c r="C31" s="8">
        <v>320</v>
      </c>
      <c r="D31" s="11">
        <v>1</v>
      </c>
      <c r="J31" s="12" t="s">
        <v>94</v>
      </c>
      <c r="K31" s="12"/>
      <c r="L31" s="15">
        <v>3.842672</v>
      </c>
      <c r="M31" s="15">
        <v>3.2081049999999998</v>
      </c>
      <c r="N31" s="12"/>
      <c r="P31">
        <f t="shared" si="5"/>
        <v>19</v>
      </c>
      <c r="Q31">
        <f t="shared" si="1"/>
        <v>0.8868166730963519</v>
      </c>
      <c r="R31">
        <f t="shared" si="1"/>
        <v>0.924571030357789</v>
      </c>
      <c r="S31" s="1">
        <f t="shared" si="4"/>
        <v>1.1276287764284634</v>
      </c>
      <c r="T31" s="1">
        <f t="shared" si="2"/>
        <v>1.0815826660857215</v>
      </c>
      <c r="U31">
        <f>X17</f>
        <v>0.02806311</v>
      </c>
      <c r="V31">
        <f>Y17</f>
        <v>0.01798473</v>
      </c>
      <c r="W31" s="5" t="s">
        <v>36</v>
      </c>
      <c r="X31">
        <f t="shared" si="12"/>
        <v>-0.08979444</v>
      </c>
      <c r="Y31">
        <f t="shared" si="12"/>
        <v>-0.04304571</v>
      </c>
      <c r="Z31">
        <f t="shared" si="13"/>
        <v>0</v>
      </c>
      <c r="AA31">
        <f t="shared" si="14"/>
        <v>0</v>
      </c>
      <c r="AB31">
        <f t="shared" si="15"/>
        <v>0</v>
      </c>
      <c r="AD31">
        <f t="shared" si="8"/>
        <v>1</v>
      </c>
      <c r="AE31">
        <f t="shared" si="10"/>
        <v>7.333333333333334</v>
      </c>
      <c r="AF31">
        <f t="shared" si="9"/>
        <v>0</v>
      </c>
      <c r="AG31">
        <f t="shared" si="11"/>
        <v>0</v>
      </c>
      <c r="AH31">
        <f t="shared" si="17"/>
        <v>4.618802153517006</v>
      </c>
      <c r="AI31">
        <f t="shared" si="16"/>
        <v>0</v>
      </c>
      <c r="AM31">
        <v>-8.979444</v>
      </c>
      <c r="AN31">
        <v>-4.304571</v>
      </c>
    </row>
    <row r="32" spans="1:40" ht="15">
      <c r="A32" s="2" t="s">
        <v>41</v>
      </c>
      <c r="B32" s="8">
        <v>0.3</v>
      </c>
      <c r="C32" s="8">
        <v>272</v>
      </c>
      <c r="D32" s="11">
        <v>3</v>
      </c>
      <c r="J32" s="12" t="s">
        <v>93</v>
      </c>
      <c r="K32" s="12"/>
      <c r="L32" s="15">
        <v>3.769602</v>
      </c>
      <c r="M32" s="15">
        <v>3.190979</v>
      </c>
      <c r="N32" s="12"/>
      <c r="P32">
        <f t="shared" si="5"/>
        <v>20</v>
      </c>
      <c r="Q32">
        <f t="shared" si="1"/>
        <v>0.9120559975229947</v>
      </c>
      <c r="R32">
        <f t="shared" si="1"/>
        <v>0.9413496176344543</v>
      </c>
      <c r="S32" s="1">
        <f t="shared" si="4"/>
        <v>1.0964239067731014</v>
      </c>
      <c r="T32" s="1">
        <f t="shared" si="2"/>
        <v>1.062304569170517</v>
      </c>
      <c r="U32">
        <f>X18</f>
        <v>0.03068463</v>
      </c>
      <c r="V32">
        <f>Y18</f>
        <v>0.02014689</v>
      </c>
      <c r="W32" s="5" t="s">
        <v>37</v>
      </c>
      <c r="X32">
        <f t="shared" si="12"/>
        <v>0.09082109000000001</v>
      </c>
      <c r="Y32">
        <f t="shared" si="12"/>
        <v>0.0378166</v>
      </c>
      <c r="Z32">
        <f t="shared" si="13"/>
        <v>0</v>
      </c>
      <c r="AA32">
        <f t="shared" si="14"/>
        <v>0</v>
      </c>
      <c r="AB32">
        <f t="shared" si="15"/>
        <v>0</v>
      </c>
      <c r="AD32">
        <f t="shared" si="8"/>
        <v>0.3333333333333333</v>
      </c>
      <c r="AE32">
        <f t="shared" si="10"/>
        <v>7.666666666666667</v>
      </c>
      <c r="AF32">
        <f t="shared" si="9"/>
        <v>0</v>
      </c>
      <c r="AG32">
        <f t="shared" si="11"/>
        <v>0</v>
      </c>
      <c r="AH32">
        <f t="shared" si="17"/>
        <v>4.258325179379017</v>
      </c>
      <c r="AI32">
        <f t="shared" si="16"/>
        <v>0</v>
      </c>
      <c r="AK32" t="s">
        <v>80</v>
      </c>
      <c r="AM32">
        <v>9.082109</v>
      </c>
      <c r="AN32">
        <v>3.78166</v>
      </c>
    </row>
    <row r="33" spans="1:40" ht="15">
      <c r="A33" s="2" t="s">
        <v>42</v>
      </c>
      <c r="B33" s="8">
        <v>0.15</v>
      </c>
      <c r="C33" s="8">
        <v>236</v>
      </c>
      <c r="D33" s="11">
        <v>1</v>
      </c>
      <c r="J33" s="12" t="s">
        <v>92</v>
      </c>
      <c r="K33" s="12"/>
      <c r="L33" s="15">
        <v>3.7069330000000003</v>
      </c>
      <c r="M33" s="15">
        <v>3.090576</v>
      </c>
      <c r="N33" s="12"/>
      <c r="P33">
        <f t="shared" si="5"/>
        <v>21</v>
      </c>
      <c r="Q33">
        <f t="shared" si="1"/>
        <v>0.9404758955206068</v>
      </c>
      <c r="R33">
        <f t="shared" si="1"/>
        <v>0.9605072198881066</v>
      </c>
      <c r="S33" s="1">
        <f t="shared" si="4"/>
        <v>1.063291472713868</v>
      </c>
      <c r="T33" s="1">
        <f t="shared" si="2"/>
        <v>1.0411165885004947</v>
      </c>
      <c r="U33">
        <f>U32</f>
        <v>0.03068463</v>
      </c>
      <c r="V33">
        <f>V32</f>
        <v>0.02014689</v>
      </c>
      <c r="W33" s="5" t="s">
        <v>38</v>
      </c>
      <c r="X33">
        <f t="shared" si="12"/>
        <v>-0.046350709999999996</v>
      </c>
      <c r="Y33">
        <f t="shared" si="12"/>
        <v>-0.04417372</v>
      </c>
      <c r="Z33">
        <f t="shared" si="13"/>
        <v>0</v>
      </c>
      <c r="AA33">
        <f t="shared" si="14"/>
        <v>0</v>
      </c>
      <c r="AB33">
        <f t="shared" si="15"/>
        <v>0</v>
      </c>
      <c r="AD33">
        <f t="shared" si="8"/>
        <v>1</v>
      </c>
      <c r="AE33">
        <f t="shared" si="10"/>
        <v>8.666666666666668</v>
      </c>
      <c r="AF33">
        <f t="shared" si="9"/>
        <v>0</v>
      </c>
      <c r="AG33">
        <f t="shared" si="11"/>
        <v>0</v>
      </c>
      <c r="AH33">
        <f t="shared" si="17"/>
        <v>3.966526608171604</v>
      </c>
      <c r="AI33">
        <f t="shared" si="16"/>
        <v>0</v>
      </c>
      <c r="AK33" t="s">
        <v>81</v>
      </c>
      <c r="AM33">
        <v>-4.635071</v>
      </c>
      <c r="AN33">
        <v>-4.417372</v>
      </c>
    </row>
    <row r="34" spans="1:40" ht="15">
      <c r="A34" s="2" t="s">
        <v>55</v>
      </c>
      <c r="B34" s="8">
        <v>0</v>
      </c>
      <c r="C34" s="8">
        <v>208</v>
      </c>
      <c r="D34" s="11">
        <v>1</v>
      </c>
      <c r="J34" s="12" t="s">
        <v>91</v>
      </c>
      <c r="K34" s="12"/>
      <c r="L34" s="15">
        <v>3.649843</v>
      </c>
      <c r="M34" s="15">
        <v>3.2046989999999997</v>
      </c>
      <c r="N34" s="12"/>
      <c r="P34">
        <f t="shared" si="5"/>
        <v>22</v>
      </c>
      <c r="Q34">
        <f t="shared" si="1"/>
        <v>0.9697813648037411</v>
      </c>
      <c r="R34">
        <f t="shared" si="1"/>
        <v>0.9800547024978282</v>
      </c>
      <c r="S34" s="1">
        <f t="shared" si="4"/>
        <v>1.031160255592635</v>
      </c>
      <c r="T34" s="1">
        <f t="shared" si="2"/>
        <v>1.020351208408406</v>
      </c>
      <c r="U34">
        <f aca="true" t="shared" si="18" ref="U34:V36">U33</f>
        <v>0.03068463</v>
      </c>
      <c r="V34">
        <f t="shared" si="18"/>
        <v>0.02014689</v>
      </c>
      <c r="W34" s="5" t="s">
        <v>39</v>
      </c>
      <c r="X34">
        <f t="shared" si="12"/>
        <v>-0.12374969999999999</v>
      </c>
      <c r="Y34">
        <f t="shared" si="12"/>
        <v>-0.1069433</v>
      </c>
      <c r="Z34">
        <f t="shared" si="13"/>
        <v>0</v>
      </c>
      <c r="AA34">
        <f t="shared" si="14"/>
        <v>0</v>
      </c>
      <c r="AB34">
        <f t="shared" si="15"/>
        <v>0</v>
      </c>
      <c r="AD34">
        <f t="shared" si="8"/>
        <v>1</v>
      </c>
      <c r="AE34">
        <f t="shared" si="10"/>
        <v>9.666666666666668</v>
      </c>
      <c r="AF34">
        <f t="shared" si="9"/>
        <v>0</v>
      </c>
      <c r="AG34">
        <f t="shared" si="11"/>
        <v>0</v>
      </c>
      <c r="AH34">
        <f t="shared" si="17"/>
        <v>3.723797345005051</v>
      </c>
      <c r="AI34">
        <f t="shared" si="16"/>
        <v>0</v>
      </c>
      <c r="AK34">
        <v>597.5137</v>
      </c>
      <c r="AL34">
        <v>446.5528</v>
      </c>
      <c r="AM34">
        <v>-12.37497</v>
      </c>
      <c r="AN34">
        <v>-10.69433</v>
      </c>
    </row>
    <row r="35" spans="3:40" ht="12.75">
      <c r="C35" s="8">
        <v>167</v>
      </c>
      <c r="D35" s="11">
        <v>1</v>
      </c>
      <c r="J35" s="12" t="s">
        <v>90</v>
      </c>
      <c r="K35" s="12"/>
      <c r="L35" s="15">
        <v>3.6346140000000005</v>
      </c>
      <c r="M35" s="15">
        <v>3.1092039999999996</v>
      </c>
      <c r="N35" s="12"/>
      <c r="P35">
        <f t="shared" si="5"/>
        <v>23</v>
      </c>
      <c r="Q35">
        <v>1</v>
      </c>
      <c r="R35">
        <v>1</v>
      </c>
      <c r="S35" s="1">
        <f t="shared" si="4"/>
        <v>1</v>
      </c>
      <c r="T35" s="1">
        <f t="shared" si="2"/>
        <v>1</v>
      </c>
      <c r="U35">
        <f t="shared" si="18"/>
        <v>0.03068463</v>
      </c>
      <c r="V35">
        <f t="shared" si="18"/>
        <v>0.02014689</v>
      </c>
      <c r="W35" s="5" t="s">
        <v>40</v>
      </c>
      <c r="X35">
        <f t="shared" si="12"/>
        <v>-0.09183147</v>
      </c>
      <c r="Y35">
        <f t="shared" si="12"/>
        <v>-0.1077525</v>
      </c>
      <c r="Z35">
        <f t="shared" si="13"/>
        <v>0</v>
      </c>
      <c r="AA35">
        <f t="shared" si="14"/>
        <v>0</v>
      </c>
      <c r="AB35">
        <f t="shared" si="15"/>
        <v>0</v>
      </c>
      <c r="AD35">
        <f t="shared" si="8"/>
        <v>1</v>
      </c>
      <c r="AE35">
        <f t="shared" si="10"/>
        <v>10.666666666666668</v>
      </c>
      <c r="AF35">
        <f t="shared" si="9"/>
        <v>0</v>
      </c>
      <c r="AG35">
        <f t="shared" si="11"/>
        <v>0</v>
      </c>
      <c r="AH35">
        <f t="shared" si="17"/>
        <v>3.3366650016645862</v>
      </c>
      <c r="AI35">
        <f t="shared" si="16"/>
        <v>0</v>
      </c>
      <c r="AK35">
        <v>497.0634</v>
      </c>
      <c r="AL35">
        <v>380.5895</v>
      </c>
      <c r="AM35">
        <v>-9.183147</v>
      </c>
      <c r="AN35">
        <v>-10.77525</v>
      </c>
    </row>
    <row r="36" spans="3:40" ht="12.75">
      <c r="C36" s="8">
        <v>164</v>
      </c>
      <c r="D36" s="11">
        <v>1</v>
      </c>
      <c r="J36" s="12" t="s">
        <v>89</v>
      </c>
      <c r="K36" s="12"/>
      <c r="L36" s="15">
        <v>3.624101</v>
      </c>
      <c r="M36" s="15">
        <v>2.935079</v>
      </c>
      <c r="N36" s="12"/>
      <c r="P36">
        <f t="shared" si="5"/>
        <v>24</v>
      </c>
      <c r="Q36">
        <f aca="true" t="shared" si="19" ref="Q36:R57">Q35*EXP(U35)</f>
        <v>1.031160255592635</v>
      </c>
      <c r="R36">
        <f t="shared" si="19"/>
        <v>1.020351208408406</v>
      </c>
      <c r="S36" s="1">
        <f t="shared" si="4"/>
        <v>0.9697813648037411</v>
      </c>
      <c r="T36" s="1">
        <f t="shared" si="2"/>
        <v>0.9800547024978282</v>
      </c>
      <c r="U36">
        <f t="shared" si="18"/>
        <v>0.03068463</v>
      </c>
      <c r="V36">
        <f t="shared" si="18"/>
        <v>0.02014689</v>
      </c>
      <c r="W36" s="5" t="s">
        <v>41</v>
      </c>
      <c r="X36">
        <f t="shared" si="12"/>
        <v>-0.2247671</v>
      </c>
      <c r="Y36">
        <f t="shared" si="12"/>
        <v>-0.17894469999999998</v>
      </c>
      <c r="Z36">
        <f t="shared" si="13"/>
        <v>-0.06743012999999999</v>
      </c>
      <c r="AA36">
        <f t="shared" si="14"/>
        <v>-0.053683409999999994</v>
      </c>
      <c r="AB36">
        <f t="shared" si="15"/>
        <v>0.3</v>
      </c>
      <c r="AD36">
        <f t="shared" si="8"/>
        <v>1</v>
      </c>
      <c r="AE36">
        <f t="shared" si="10"/>
        <v>11.666666666666668</v>
      </c>
      <c r="AF36">
        <f t="shared" si="9"/>
        <v>0</v>
      </c>
      <c r="AG36">
        <f t="shared" si="11"/>
        <v>0</v>
      </c>
      <c r="AH36">
        <f t="shared" si="17"/>
        <v>3.3065591380365986</v>
      </c>
      <c r="AI36">
        <f t="shared" si="16"/>
        <v>0</v>
      </c>
      <c r="AK36">
        <v>531.3129</v>
      </c>
      <c r="AL36">
        <v>404.2775</v>
      </c>
      <c r="AM36">
        <v>-22.47671</v>
      </c>
      <c r="AN36">
        <v>-17.89447</v>
      </c>
    </row>
    <row r="37" spans="3:40" ht="12.75">
      <c r="C37" s="8">
        <v>160</v>
      </c>
      <c r="D37" s="11">
        <v>2</v>
      </c>
      <c r="J37" s="12" t="s">
        <v>88</v>
      </c>
      <c r="K37" s="12"/>
      <c r="L37" s="15">
        <v>3.583034</v>
      </c>
      <c r="M37" s="15">
        <v>3.059201</v>
      </c>
      <c r="N37" s="12"/>
      <c r="P37">
        <f t="shared" si="5"/>
        <v>25</v>
      </c>
      <c r="Q37">
        <f t="shared" si="19"/>
        <v>1.0632914727138683</v>
      </c>
      <c r="R37">
        <f t="shared" si="19"/>
        <v>1.0411165885004945</v>
      </c>
      <c r="S37" s="1">
        <f t="shared" si="4"/>
        <v>0.9404758955206067</v>
      </c>
      <c r="T37" s="1">
        <f t="shared" si="2"/>
        <v>0.9605072198881067</v>
      </c>
      <c r="U37">
        <f>X19</f>
        <v>0.008386131</v>
      </c>
      <c r="V37">
        <f>Y19</f>
        <v>0.009789306</v>
      </c>
      <c r="W37" s="5" t="s">
        <v>42</v>
      </c>
      <c r="Z37">
        <f t="shared" si="13"/>
        <v>0</v>
      </c>
      <c r="AA37">
        <f t="shared" si="14"/>
        <v>0</v>
      </c>
      <c r="AB37">
        <f t="shared" si="15"/>
        <v>0.15</v>
      </c>
      <c r="AD37">
        <f t="shared" si="8"/>
        <v>0.5</v>
      </c>
      <c r="AE37">
        <f t="shared" si="10"/>
        <v>12.166666666666668</v>
      </c>
      <c r="AF37">
        <f t="shared" si="9"/>
        <v>0</v>
      </c>
      <c r="AG37">
        <f t="shared" si="11"/>
        <v>0</v>
      </c>
      <c r="AH37">
        <f t="shared" si="17"/>
        <v>3.265986323710904</v>
      </c>
      <c r="AI37">
        <f t="shared" si="16"/>
        <v>0</v>
      </c>
      <c r="AK37">
        <v>465.6966</v>
      </c>
      <c r="AL37">
        <v>369.7547</v>
      </c>
      <c r="AM37">
        <v>-5.5717</v>
      </c>
      <c r="AN37">
        <v>-9.499393</v>
      </c>
    </row>
    <row r="38" spans="3:38" ht="12.75">
      <c r="C38" s="8">
        <v>153</v>
      </c>
      <c r="D38" s="11">
        <v>1</v>
      </c>
      <c r="J38" s="12" t="s">
        <v>87</v>
      </c>
      <c r="K38" s="12"/>
      <c r="L38" s="15">
        <v>3.543041</v>
      </c>
      <c r="M38" s="15">
        <v>3.0005520000000003</v>
      </c>
      <c r="N38" s="12"/>
      <c r="P38">
        <f t="shared" si="5"/>
        <v>26</v>
      </c>
      <c r="Q38">
        <f t="shared" si="19"/>
        <v>1.072245868183885</v>
      </c>
      <c r="R38">
        <f t="shared" si="19"/>
        <v>1.0513584459150491</v>
      </c>
      <c r="S38" s="1">
        <f t="shared" si="4"/>
        <v>0.9326219197223382</v>
      </c>
      <c r="T38" s="1">
        <f t="shared" si="2"/>
        <v>0.9511503939359622</v>
      </c>
      <c r="U38">
        <f>U37</f>
        <v>0.008386131</v>
      </c>
      <c r="V38">
        <f>V37</f>
        <v>0.009789306</v>
      </c>
      <c r="AD38">
        <f t="shared" si="8"/>
        <v>1</v>
      </c>
      <c r="AE38">
        <f t="shared" si="10"/>
        <v>13.166666666666668</v>
      </c>
      <c r="AF38">
        <f t="shared" si="9"/>
        <v>0</v>
      </c>
      <c r="AG38">
        <f t="shared" si="11"/>
        <v>0</v>
      </c>
      <c r="AH38">
        <f t="shared" si="17"/>
        <v>3.1937438845342623</v>
      </c>
      <c r="AI38">
        <f t="shared" si="16"/>
        <v>0</v>
      </c>
      <c r="AK38">
        <v>470.9968</v>
      </c>
      <c r="AL38">
        <v>388.2219</v>
      </c>
    </row>
    <row r="39" spans="3:38" ht="12.75">
      <c r="C39" s="8">
        <v>121</v>
      </c>
      <c r="D39" s="11">
        <v>2</v>
      </c>
      <c r="J39" s="12" t="s">
        <v>86</v>
      </c>
      <c r="K39" s="12"/>
      <c r="L39" s="15">
        <v>3.429492</v>
      </c>
      <c r="M39" s="15">
        <v>2.9661290000000005</v>
      </c>
      <c r="N39" s="12"/>
      <c r="P39">
        <f t="shared" si="5"/>
        <v>27</v>
      </c>
      <c r="Q39">
        <f t="shared" si="19"/>
        <v>1.081275672138114</v>
      </c>
      <c r="R39">
        <f t="shared" si="19"/>
        <v>1.0617010563523281</v>
      </c>
      <c r="S39" s="1">
        <f t="shared" si="4"/>
        <v>0.9248335329903432</v>
      </c>
      <c r="T39" s="1">
        <f t="shared" si="2"/>
        <v>0.94188471794093</v>
      </c>
      <c r="U39">
        <f aca="true" t="shared" si="20" ref="U39:V41">U38</f>
        <v>0.008386131</v>
      </c>
      <c r="V39">
        <f t="shared" si="20"/>
        <v>0.009789306</v>
      </c>
      <c r="Z39">
        <f>EXP(-SUM(Z24:Z37))</f>
        <v>1.147379690986741</v>
      </c>
      <c r="AA39">
        <f>EXP(-SUM(AA24:AA37))</f>
        <v>1.105188508115961</v>
      </c>
      <c r="AD39">
        <f t="shared" si="8"/>
        <v>0.5</v>
      </c>
      <c r="AE39">
        <f t="shared" si="10"/>
        <v>13.666666666666668</v>
      </c>
      <c r="AF39">
        <f t="shared" si="9"/>
        <v>0</v>
      </c>
      <c r="AG39">
        <f t="shared" si="11"/>
        <v>0</v>
      </c>
      <c r="AH39">
        <f t="shared" si="17"/>
        <v>2.840187787218772</v>
      </c>
      <c r="AI39">
        <f t="shared" si="16"/>
        <v>0</v>
      </c>
      <c r="AK39">
        <v>409.3382</v>
      </c>
      <c r="AL39">
        <v>338.6588</v>
      </c>
    </row>
    <row r="40" spans="3:38" ht="12.75">
      <c r="C40" s="8">
        <v>118</v>
      </c>
      <c r="D40" s="11">
        <v>2</v>
      </c>
      <c r="J40" s="12" t="s">
        <v>85</v>
      </c>
      <c r="K40" s="12"/>
      <c r="L40" s="15">
        <v>3.4219959999999996</v>
      </c>
      <c r="M40" s="15">
        <v>3.024523</v>
      </c>
      <c r="N40" s="12"/>
      <c r="P40">
        <f t="shared" si="5"/>
        <v>28</v>
      </c>
      <c r="Q40">
        <f t="shared" si="19"/>
        <v>1.0903815196210442</v>
      </c>
      <c r="R40">
        <f t="shared" si="19"/>
        <v>1.0721454109579</v>
      </c>
      <c r="S40" s="1">
        <f t="shared" si="4"/>
        <v>0.9171101875860334</v>
      </c>
      <c r="T40" s="1">
        <f t="shared" si="2"/>
        <v>0.9327093039614447</v>
      </c>
      <c r="U40">
        <f t="shared" si="20"/>
        <v>0.008386131</v>
      </c>
      <c r="V40">
        <f t="shared" si="20"/>
        <v>0.009789306</v>
      </c>
      <c r="AD40">
        <f t="shared" si="8"/>
        <v>0.5</v>
      </c>
      <c r="AE40">
        <f t="shared" si="10"/>
        <v>14.166666666666668</v>
      </c>
      <c r="AF40">
        <f t="shared" si="9"/>
        <v>0</v>
      </c>
      <c r="AG40">
        <f t="shared" si="11"/>
        <v>0</v>
      </c>
      <c r="AH40">
        <f t="shared" si="17"/>
        <v>2.804757862395017</v>
      </c>
      <c r="AI40">
        <f t="shared" si="16"/>
        <v>0</v>
      </c>
      <c r="AK40">
        <v>471.2014</v>
      </c>
      <c r="AL40">
        <v>376.369</v>
      </c>
    </row>
    <row r="41" spans="3:38" ht="12.75">
      <c r="C41" s="8">
        <v>108</v>
      </c>
      <c r="D41" s="11">
        <v>2</v>
      </c>
      <c r="J41" s="12" t="s">
        <v>84</v>
      </c>
      <c r="K41" s="12"/>
      <c r="L41" s="15">
        <v>3.332674</v>
      </c>
      <c r="M41" s="15">
        <v>2.892507</v>
      </c>
      <c r="N41" s="12"/>
      <c r="P41">
        <f t="shared" si="5"/>
        <v>29</v>
      </c>
      <c r="Q41">
        <f t="shared" si="19"/>
        <v>1.0995640510251232</v>
      </c>
      <c r="R41">
        <f t="shared" si="19"/>
        <v>1.0826925106276069</v>
      </c>
      <c r="S41" s="1">
        <f t="shared" si="4"/>
        <v>0.9094513403450216</v>
      </c>
      <c r="T41" s="1">
        <f t="shared" si="2"/>
        <v>0.9236232727058652</v>
      </c>
      <c r="U41">
        <f t="shared" si="20"/>
        <v>0.008386131</v>
      </c>
      <c r="V41">
        <f t="shared" si="20"/>
        <v>0.009789306</v>
      </c>
      <c r="Z41">
        <f>IF(B11=1,Z39,AA39)</f>
        <v>1.147379690986741</v>
      </c>
      <c r="AD41">
        <f t="shared" si="8"/>
        <v>0.5</v>
      </c>
      <c r="AE41">
        <f t="shared" si="10"/>
        <v>14.666666666666668</v>
      </c>
      <c r="AF41">
        <f t="shared" si="9"/>
        <v>0</v>
      </c>
      <c r="AG41">
        <f t="shared" si="11"/>
        <v>0</v>
      </c>
      <c r="AH41">
        <f t="shared" si="17"/>
        <v>2.6832815729997477</v>
      </c>
      <c r="AI41">
        <f t="shared" si="16"/>
        <v>0</v>
      </c>
      <c r="AK41">
        <v>389.0887</v>
      </c>
      <c r="AL41">
        <v>331.1551</v>
      </c>
    </row>
    <row r="42" spans="3:38" ht="12.75">
      <c r="C42" s="8">
        <v>99</v>
      </c>
      <c r="D42" s="11">
        <v>2</v>
      </c>
      <c r="J42" s="12" t="s">
        <v>83</v>
      </c>
      <c r="K42" s="12"/>
      <c r="L42" s="15">
        <v>3.12033</v>
      </c>
      <c r="M42" s="15">
        <v>2.746017</v>
      </c>
      <c r="N42" s="12"/>
      <c r="P42">
        <f t="shared" si="5"/>
        <v>30</v>
      </c>
      <c r="Q42">
        <f t="shared" si="19"/>
        <v>1.1088239121357955</v>
      </c>
      <c r="R42">
        <f t="shared" si="19"/>
        <v>1.0933433661034813</v>
      </c>
      <c r="S42" s="1">
        <f t="shared" si="4"/>
        <v>0.9018564526389218</v>
      </c>
      <c r="T42" s="1">
        <f t="shared" si="2"/>
        <v>0.9146257534482112</v>
      </c>
      <c r="U42">
        <f>X20</f>
        <v>0.01479072</v>
      </c>
      <c r="V42">
        <f>Y20</f>
        <v>0.008077651</v>
      </c>
      <c r="AD42">
        <f t="shared" si="8"/>
        <v>0.5</v>
      </c>
      <c r="AE42">
        <f t="shared" si="10"/>
        <v>15.166666666666668</v>
      </c>
      <c r="AF42">
        <f t="shared" si="9"/>
        <v>0</v>
      </c>
      <c r="AG42">
        <f t="shared" si="11"/>
        <v>0</v>
      </c>
      <c r="AH42">
        <f t="shared" si="17"/>
        <v>2.569046515733026</v>
      </c>
      <c r="AI42">
        <f t="shared" si="16"/>
        <v>0</v>
      </c>
      <c r="AK42">
        <v>417.5493</v>
      </c>
      <c r="AL42">
        <v>341.969</v>
      </c>
    </row>
    <row r="43" spans="3:38" ht="12.75">
      <c r="C43" s="8">
        <v>95</v>
      </c>
      <c r="D43" s="11">
        <v>2</v>
      </c>
      <c r="J43" s="12" t="s">
        <v>108</v>
      </c>
      <c r="K43" s="12"/>
      <c r="L43" s="15">
        <v>3.038183</v>
      </c>
      <c r="M43" s="15">
        <v>2.7835550000000002</v>
      </c>
      <c r="N43" s="12"/>
      <c r="P43">
        <f t="shared" si="5"/>
        <v>31</v>
      </c>
      <c r="Q43">
        <f t="shared" si="19"/>
        <v>1.1253461024892888</v>
      </c>
      <c r="R43">
        <f t="shared" si="19"/>
        <v>1.1022107779517714</v>
      </c>
      <c r="S43" s="1">
        <f t="shared" si="4"/>
        <v>0.8886155092979656</v>
      </c>
      <c r="T43" s="1">
        <f t="shared" si="2"/>
        <v>0.9072674845897363</v>
      </c>
      <c r="U43">
        <f>U42</f>
        <v>0.01479072</v>
      </c>
      <c r="V43">
        <f>V42</f>
        <v>0.008077651</v>
      </c>
      <c r="AD43">
        <f t="shared" si="8"/>
        <v>0.5</v>
      </c>
      <c r="AE43">
        <f t="shared" si="10"/>
        <v>15.666666666666668</v>
      </c>
      <c r="AF43">
        <f t="shared" si="9"/>
        <v>0</v>
      </c>
      <c r="AG43">
        <f t="shared" si="11"/>
        <v>0</v>
      </c>
      <c r="AH43">
        <f t="shared" si="17"/>
        <v>2.516611478423583</v>
      </c>
      <c r="AI43">
        <f t="shared" si="16"/>
        <v>0</v>
      </c>
      <c r="AK43">
        <v>342.1996</v>
      </c>
      <c r="AL43">
        <v>302.4523</v>
      </c>
    </row>
    <row r="44" spans="3:38" ht="12.75">
      <c r="C44" s="8">
        <v>53</v>
      </c>
      <c r="D44" s="11">
        <v>1</v>
      </c>
      <c r="J44" s="12" t="s">
        <v>109</v>
      </c>
      <c r="K44" s="12"/>
      <c r="L44" s="15">
        <v>3.026186</v>
      </c>
      <c r="M44" s="15">
        <v>2.679945</v>
      </c>
      <c r="N44" s="12"/>
      <c r="P44">
        <f t="shared" si="5"/>
        <v>32</v>
      </c>
      <c r="Q44">
        <f t="shared" si="19"/>
        <v>1.1421144841190427</v>
      </c>
      <c r="R44">
        <f t="shared" si="19"/>
        <v>1.1111501077311752</v>
      </c>
      <c r="S44" s="1">
        <f t="shared" si="4"/>
        <v>0.87556896782667</v>
      </c>
      <c r="T44" s="1">
        <f t="shared" si="2"/>
        <v>0.899968413846326</v>
      </c>
      <c r="U44">
        <f aca="true" t="shared" si="21" ref="U44:V46">U43</f>
        <v>0.01479072</v>
      </c>
      <c r="V44">
        <f t="shared" si="21"/>
        <v>0.008077651</v>
      </c>
      <c r="AD44">
        <f t="shared" si="8"/>
        <v>1</v>
      </c>
      <c r="AE44">
        <f t="shared" si="10"/>
        <v>16.666666666666668</v>
      </c>
      <c r="AF44">
        <f t="shared" si="9"/>
        <v>0</v>
      </c>
      <c r="AG44">
        <f t="shared" si="11"/>
        <v>0</v>
      </c>
      <c r="AH44">
        <f t="shared" si="17"/>
        <v>1.879716290649558</v>
      </c>
      <c r="AI44">
        <f t="shared" si="16"/>
        <v>0</v>
      </c>
      <c r="AK44">
        <v>389.6967</v>
      </c>
      <c r="AL44">
        <v>327.1268</v>
      </c>
    </row>
    <row r="45" spans="3:38" ht="12.75">
      <c r="C45" s="8">
        <v>50</v>
      </c>
      <c r="D45" s="11">
        <v>2</v>
      </c>
      <c r="J45" s="12" t="s">
        <v>110</v>
      </c>
      <c r="K45" s="12"/>
      <c r="L45" s="15">
        <v>3.012814</v>
      </c>
      <c r="M45" s="15">
        <v>2.663316</v>
      </c>
      <c r="N45" s="12"/>
      <c r="P45">
        <f t="shared" si="5"/>
        <v>33</v>
      </c>
      <c r="Q45">
        <f t="shared" si="19"/>
        <v>1.1591327254336163</v>
      </c>
      <c r="R45">
        <f t="shared" si="19"/>
        <v>1.120161938722238</v>
      </c>
      <c r="S45" s="1">
        <f t="shared" si="4"/>
        <v>0.8627139740411636</v>
      </c>
      <c r="T45" s="1">
        <f t="shared" si="2"/>
        <v>0.8927280649623697</v>
      </c>
      <c r="U45">
        <f t="shared" si="21"/>
        <v>0.01479072</v>
      </c>
      <c r="V45">
        <f t="shared" si="21"/>
        <v>0.008077651</v>
      </c>
      <c r="AD45">
        <f t="shared" si="8"/>
        <v>0.5</v>
      </c>
      <c r="AE45">
        <f t="shared" si="10"/>
        <v>17.166666666666668</v>
      </c>
      <c r="AF45">
        <f t="shared" si="9"/>
        <v>0</v>
      </c>
      <c r="AG45">
        <f t="shared" si="11"/>
        <v>0</v>
      </c>
      <c r="AH45">
        <f t="shared" si="17"/>
        <v>1.8257418583505538</v>
      </c>
      <c r="AI45">
        <f t="shared" si="16"/>
        <v>0</v>
      </c>
      <c r="AK45">
        <v>425.3936</v>
      </c>
      <c r="AL45">
        <v>352.5273</v>
      </c>
    </row>
    <row r="46" spans="3:38" ht="12.75">
      <c r="C46" s="8">
        <v>45</v>
      </c>
      <c r="D46" s="11">
        <v>2</v>
      </c>
      <c r="J46" s="12" t="s">
        <v>111</v>
      </c>
      <c r="K46" s="12"/>
      <c r="L46" s="15">
        <v>2.970018</v>
      </c>
      <c r="M46" s="15">
        <v>2.6495249999999997</v>
      </c>
      <c r="N46" s="12"/>
      <c r="P46">
        <f t="shared" si="5"/>
        <v>34</v>
      </c>
      <c r="Q46">
        <f t="shared" si="19"/>
        <v>1.1764045495032187</v>
      </c>
      <c r="R46">
        <f t="shared" si="19"/>
        <v>1.1292468589361215</v>
      </c>
      <c r="S46" s="1">
        <f t="shared" si="4"/>
        <v>0.850047715662344</v>
      </c>
      <c r="T46" s="1">
        <f t="shared" si="2"/>
        <v>0.885545965513788</v>
      </c>
      <c r="U46">
        <f t="shared" si="21"/>
        <v>0.01479072</v>
      </c>
      <c r="V46">
        <f t="shared" si="21"/>
        <v>0.008077651</v>
      </c>
      <c r="AD46">
        <f t="shared" si="8"/>
        <v>0.5</v>
      </c>
      <c r="AE46">
        <f t="shared" si="10"/>
        <v>17.666666666666668</v>
      </c>
      <c r="AF46">
        <f t="shared" si="9"/>
        <v>0</v>
      </c>
      <c r="AG46">
        <f t="shared" si="11"/>
        <v>0</v>
      </c>
      <c r="AH46">
        <f t="shared" si="17"/>
        <v>1.7320508075688772</v>
      </c>
      <c r="AI46">
        <f t="shared" si="16"/>
        <v>0</v>
      </c>
      <c r="AK46">
        <v>358.3034</v>
      </c>
      <c r="AL46">
        <v>305.9201</v>
      </c>
    </row>
    <row r="47" spans="3:38" ht="12.75">
      <c r="C47" s="8">
        <v>42</v>
      </c>
      <c r="D47" s="11">
        <v>2</v>
      </c>
      <c r="J47" s="12" t="s">
        <v>112</v>
      </c>
      <c r="K47" s="12"/>
      <c r="L47" s="15">
        <v>2.9358370000000003</v>
      </c>
      <c r="M47" s="15">
        <v>2.639395</v>
      </c>
      <c r="N47" s="12"/>
      <c r="P47">
        <f t="shared" si="5"/>
        <v>35</v>
      </c>
      <c r="Q47">
        <f t="shared" si="19"/>
        <v>1.1939337348742025</v>
      </c>
      <c r="R47">
        <f t="shared" si="19"/>
        <v>1.1384054611529724</v>
      </c>
      <c r="S47" s="1">
        <f t="shared" si="4"/>
        <v>0.8375674217006389</v>
      </c>
      <c r="T47" s="1">
        <f t="shared" si="2"/>
        <v>0.8784216468772068</v>
      </c>
      <c r="U47">
        <f>X21</f>
        <v>-0.04006284</v>
      </c>
      <c r="V47">
        <f>Y21</f>
        <v>-0.02825634</v>
      </c>
      <c r="AD47">
        <f t="shared" si="8"/>
        <v>0.5</v>
      </c>
      <c r="AE47">
        <f t="shared" si="10"/>
        <v>18.166666666666668</v>
      </c>
      <c r="AF47">
        <f t="shared" si="9"/>
        <v>0</v>
      </c>
      <c r="AG47">
        <f t="shared" si="11"/>
        <v>0</v>
      </c>
      <c r="AH47">
        <f t="shared" si="17"/>
        <v>1.6733200530681511</v>
      </c>
      <c r="AI47">
        <f t="shared" si="16"/>
        <v>0</v>
      </c>
      <c r="AK47">
        <v>286.5641</v>
      </c>
      <c r="AL47">
        <v>269.3869</v>
      </c>
    </row>
    <row r="48" spans="3:38" ht="12.75">
      <c r="C48" s="8">
        <v>39</v>
      </c>
      <c r="D48" s="11">
        <v>1</v>
      </c>
      <c r="J48" s="12" t="s">
        <v>113</v>
      </c>
      <c r="K48" s="12"/>
      <c r="L48" s="15">
        <v>2.9212900000000004</v>
      </c>
      <c r="M48" s="15">
        <v>2.767542</v>
      </c>
      <c r="N48" s="12"/>
      <c r="P48">
        <f t="shared" si="5"/>
        <v>36</v>
      </c>
      <c r="Q48">
        <f t="shared" si="19"/>
        <v>1.1470468408265317</v>
      </c>
      <c r="R48">
        <f t="shared" si="19"/>
        <v>1.1066885022340305</v>
      </c>
      <c r="S48" s="1">
        <f t="shared" si="4"/>
        <v>0.8718039790593263</v>
      </c>
      <c r="T48" s="1">
        <f t="shared" si="2"/>
        <v>0.9035966290255456</v>
      </c>
      <c r="U48">
        <f>U47</f>
        <v>-0.04006284</v>
      </c>
      <c r="V48">
        <f>V47</f>
        <v>-0.02825634</v>
      </c>
      <c r="AD48">
        <f t="shared" si="8"/>
        <v>1</v>
      </c>
      <c r="AE48">
        <f t="shared" si="10"/>
        <v>19.166666666666668</v>
      </c>
      <c r="AF48">
        <f t="shared" si="9"/>
        <v>0</v>
      </c>
      <c r="AG48">
        <f t="shared" si="11"/>
        <v>0</v>
      </c>
      <c r="AH48">
        <f t="shared" si="17"/>
        <v>1.61245154965971</v>
      </c>
      <c r="AI48">
        <f t="shared" si="16"/>
        <v>0</v>
      </c>
      <c r="AK48">
        <v>370.6933</v>
      </c>
      <c r="AL48">
        <v>309.0576</v>
      </c>
    </row>
    <row r="49" spans="3:38" ht="12.75">
      <c r="C49" s="8">
        <v>21</v>
      </c>
      <c r="D49" s="11">
        <v>2</v>
      </c>
      <c r="J49" s="12" t="s">
        <v>114</v>
      </c>
      <c r="K49" s="12"/>
      <c r="L49" s="15">
        <v>2.896401</v>
      </c>
      <c r="M49" s="15">
        <v>2.635629</v>
      </c>
      <c r="N49" s="12"/>
      <c r="P49">
        <f t="shared" si="5"/>
        <v>37</v>
      </c>
      <c r="Q49">
        <f t="shared" si="19"/>
        <v>1.1020012389454392</v>
      </c>
      <c r="R49">
        <f t="shared" si="19"/>
        <v>1.075855205171425</v>
      </c>
      <c r="S49" s="1">
        <f t="shared" si="4"/>
        <v>0.9074399961264569</v>
      </c>
      <c r="T49" s="1">
        <f t="shared" si="2"/>
        <v>0.9294931094753236</v>
      </c>
      <c r="U49">
        <f aca="true" t="shared" si="22" ref="U49:V51">U48</f>
        <v>-0.04006284</v>
      </c>
      <c r="V49">
        <f t="shared" si="22"/>
        <v>-0.02825634</v>
      </c>
      <c r="AD49">
        <f t="shared" si="8"/>
        <v>0.5</v>
      </c>
      <c r="AE49">
        <f t="shared" si="10"/>
        <v>19.666666666666668</v>
      </c>
      <c r="AF49">
        <f t="shared" si="9"/>
        <v>0</v>
      </c>
      <c r="AG49">
        <f t="shared" si="11"/>
        <v>0</v>
      </c>
      <c r="AH49">
        <f t="shared" si="17"/>
        <v>1.1832159566199232</v>
      </c>
      <c r="AI49">
        <f t="shared" si="16"/>
        <v>0</v>
      </c>
      <c r="AK49">
        <v>391.2607</v>
      </c>
      <c r="AL49">
        <v>321.9132</v>
      </c>
    </row>
    <row r="50" spans="3:38" ht="12.75">
      <c r="C50" s="8">
        <v>21</v>
      </c>
      <c r="D50" s="11">
        <v>2</v>
      </c>
      <c r="J50" s="12" t="s">
        <v>115</v>
      </c>
      <c r="K50" s="12"/>
      <c r="L50" s="15">
        <v>2.893002</v>
      </c>
      <c r="M50" s="15">
        <v>2.553066</v>
      </c>
      <c r="N50" s="12"/>
      <c r="P50">
        <f t="shared" si="5"/>
        <v>38</v>
      </c>
      <c r="Q50">
        <f t="shared" si="19"/>
        <v>1.0587246199660107</v>
      </c>
      <c r="R50">
        <f t="shared" si="19"/>
        <v>1.045880950382984</v>
      </c>
      <c r="S50" s="1">
        <f t="shared" si="4"/>
        <v>0.9445326774700903</v>
      </c>
      <c r="T50" s="1">
        <f t="shared" si="2"/>
        <v>0.9561317658896233</v>
      </c>
      <c r="U50">
        <f t="shared" si="22"/>
        <v>-0.04006284</v>
      </c>
      <c r="V50">
        <f t="shared" si="22"/>
        <v>-0.02825634</v>
      </c>
      <c r="AD50">
        <f t="shared" si="8"/>
        <v>0.5</v>
      </c>
      <c r="AE50">
        <f t="shared" si="10"/>
        <v>20.166666666666668</v>
      </c>
      <c r="AF50">
        <f t="shared" si="9"/>
        <v>0</v>
      </c>
      <c r="AG50">
        <f t="shared" si="11"/>
        <v>0</v>
      </c>
      <c r="AH50">
        <f t="shared" si="17"/>
        <v>1.1832159566199232</v>
      </c>
      <c r="AI50">
        <f t="shared" si="16"/>
        <v>0</v>
      </c>
      <c r="AK50">
        <v>387.5823</v>
      </c>
      <c r="AL50">
        <v>321.3841</v>
      </c>
    </row>
    <row r="51" spans="3:38" ht="12.75">
      <c r="C51" s="8">
        <v>20</v>
      </c>
      <c r="D51" s="11">
        <v>3</v>
      </c>
      <c r="J51" s="12" t="s">
        <v>116</v>
      </c>
      <c r="K51" s="12"/>
      <c r="L51" s="15">
        <v>2.8841430000000003</v>
      </c>
      <c r="M51" s="15">
        <v>2.6212009999999997</v>
      </c>
      <c r="N51" s="12"/>
      <c r="P51">
        <f t="shared" si="5"/>
        <v>39</v>
      </c>
      <c r="Q51">
        <f t="shared" si="19"/>
        <v>1.0171475142757715</v>
      </c>
      <c r="R51">
        <f t="shared" si="19"/>
        <v>1.0167418042093488</v>
      </c>
      <c r="S51" s="1">
        <f t="shared" si="4"/>
        <v>0.9831415659625528</v>
      </c>
      <c r="T51" s="1">
        <f t="shared" si="2"/>
        <v>0.9835338685396459</v>
      </c>
      <c r="U51">
        <f t="shared" si="22"/>
        <v>-0.04006284</v>
      </c>
      <c r="V51">
        <f t="shared" si="22"/>
        <v>-0.02825634</v>
      </c>
      <c r="AD51">
        <f t="shared" si="8"/>
        <v>0.3333333333333333</v>
      </c>
      <c r="AE51">
        <f t="shared" si="10"/>
        <v>20.5</v>
      </c>
      <c r="AF51">
        <f t="shared" si="9"/>
        <v>0</v>
      </c>
      <c r="AG51">
        <f t="shared" si="11"/>
        <v>0</v>
      </c>
      <c r="AH51">
        <f t="shared" si="17"/>
        <v>1.1547005383792515</v>
      </c>
      <c r="AI51">
        <f t="shared" si="16"/>
        <v>0</v>
      </c>
      <c r="AK51">
        <v>363.4614</v>
      </c>
      <c r="AL51">
        <v>310.9204</v>
      </c>
    </row>
    <row r="52" spans="3:38" ht="12.75">
      <c r="C52" s="8">
        <v>16</v>
      </c>
      <c r="D52" s="11">
        <v>3</v>
      </c>
      <c r="J52" s="12" t="s">
        <v>117</v>
      </c>
      <c r="K52" s="12"/>
      <c r="L52" s="15">
        <v>2.874588</v>
      </c>
      <c r="M52" s="15">
        <v>2.563701</v>
      </c>
      <c r="N52" s="12"/>
      <c r="P52">
        <f t="shared" si="5"/>
        <v>40</v>
      </c>
      <c r="Q52">
        <f t="shared" si="19"/>
        <v>0.9772031803988795</v>
      </c>
      <c r="R52">
        <f t="shared" si="19"/>
        <v>0.9884144998035721</v>
      </c>
      <c r="S52" s="1">
        <f t="shared" si="4"/>
        <v>1.0233286383613847</v>
      </c>
      <c r="T52" s="1">
        <f t="shared" si="2"/>
        <v>1.0117212972884657</v>
      </c>
      <c r="U52">
        <f>X22</f>
        <v>0.01521869</v>
      </c>
      <c r="V52">
        <f>Y22</f>
        <v>0.007516312000000001</v>
      </c>
      <c r="AD52">
        <f t="shared" si="8"/>
        <v>0.3333333333333333</v>
      </c>
      <c r="AE52">
        <f t="shared" si="10"/>
        <v>20.833333333333332</v>
      </c>
      <c r="AF52">
        <f t="shared" si="9"/>
        <v>0</v>
      </c>
      <c r="AG52">
        <f t="shared" si="11"/>
        <v>0</v>
      </c>
      <c r="AH52">
        <f t="shared" si="17"/>
        <v>1.0327955589886444</v>
      </c>
      <c r="AI52">
        <f t="shared" si="16"/>
        <v>0</v>
      </c>
      <c r="AK52">
        <v>354.3041</v>
      </c>
      <c r="AL52">
        <v>300.0552</v>
      </c>
    </row>
    <row r="53" spans="3:38" ht="12.75">
      <c r="C53" s="8">
        <v>13</v>
      </c>
      <c r="D53" s="11">
        <v>2</v>
      </c>
      <c r="J53" s="12" t="s">
        <v>118</v>
      </c>
      <c r="K53" s="12"/>
      <c r="L53" s="15">
        <v>2.865641</v>
      </c>
      <c r="M53" s="15">
        <v>2.6938690000000003</v>
      </c>
      <c r="N53" s="12"/>
      <c r="P53">
        <f t="shared" si="5"/>
        <v>41</v>
      </c>
      <c r="Q53">
        <f t="shared" si="19"/>
        <v>0.9921886732237422</v>
      </c>
      <c r="R53">
        <f t="shared" si="19"/>
        <v>0.9958717218653409</v>
      </c>
      <c r="S53" s="1">
        <f t="shared" si="4"/>
        <v>1.007872823976994</v>
      </c>
      <c r="T53" s="1">
        <f t="shared" si="2"/>
        <v>1.0041453914635978</v>
      </c>
      <c r="U53">
        <f>U52</f>
        <v>0.01521869</v>
      </c>
      <c r="V53">
        <f>V52</f>
        <v>0.007516312000000001</v>
      </c>
      <c r="AD53">
        <f t="shared" si="8"/>
        <v>0.5</v>
      </c>
      <c r="AE53">
        <f t="shared" si="10"/>
        <v>21.333333333333332</v>
      </c>
      <c r="AF53">
        <f t="shared" si="9"/>
        <v>0</v>
      </c>
      <c r="AG53">
        <f t="shared" si="11"/>
        <v>0</v>
      </c>
      <c r="AH53">
        <f t="shared" si="17"/>
        <v>0.9309493362512627</v>
      </c>
      <c r="AI53">
        <f t="shared" si="16"/>
        <v>0</v>
      </c>
      <c r="AK53">
        <v>364.9843</v>
      </c>
      <c r="AL53">
        <v>320.4699</v>
      </c>
    </row>
    <row r="54" spans="3:38" ht="12.75">
      <c r="C54" s="8">
        <v>11</v>
      </c>
      <c r="D54" s="11">
        <v>1</v>
      </c>
      <c r="J54" s="12" t="s">
        <v>119</v>
      </c>
      <c r="K54" s="12"/>
      <c r="L54" s="15">
        <v>2.767901</v>
      </c>
      <c r="M54" s="15">
        <v>2.466587</v>
      </c>
      <c r="N54" s="12"/>
      <c r="P54">
        <f t="shared" si="5"/>
        <v>42</v>
      </c>
      <c r="Q54">
        <f t="shared" si="19"/>
        <v>1.0074039698393704</v>
      </c>
      <c r="R54">
        <f t="shared" si="19"/>
        <v>1.0033852059112163</v>
      </c>
      <c r="S54" s="1">
        <f t="shared" si="4"/>
        <v>0.9926504460365081</v>
      </c>
      <c r="T54" s="1">
        <f t="shared" si="2"/>
        <v>0.9966262150455547</v>
      </c>
      <c r="U54">
        <f aca="true" t="shared" si="23" ref="U54:V56">U53</f>
        <v>0.01521869</v>
      </c>
      <c r="V54">
        <f t="shared" si="23"/>
        <v>0.007516312000000001</v>
      </c>
      <c r="AD54">
        <f t="shared" si="8"/>
        <v>1</v>
      </c>
      <c r="AE54">
        <f t="shared" si="10"/>
        <v>22.333333333333332</v>
      </c>
      <c r="AF54">
        <f t="shared" si="9"/>
        <v>0</v>
      </c>
      <c r="AG54">
        <f t="shared" si="11"/>
        <v>0</v>
      </c>
      <c r="AH54">
        <f t="shared" si="17"/>
        <v>0.8563488385776752</v>
      </c>
      <c r="AI54">
        <f t="shared" si="16"/>
        <v>0</v>
      </c>
      <c r="AK54">
        <v>376.9602</v>
      </c>
      <c r="AL54">
        <v>319.0979</v>
      </c>
    </row>
    <row r="55" spans="3:38" ht="12.75">
      <c r="C55" s="8">
        <v>10</v>
      </c>
      <c r="D55" s="11">
        <v>2</v>
      </c>
      <c r="J55" s="12" t="s">
        <v>120</v>
      </c>
      <c r="K55" s="12"/>
      <c r="L55" s="15">
        <v>2.7568259999999998</v>
      </c>
      <c r="M55" s="15">
        <v>2.543535</v>
      </c>
      <c r="N55" s="12"/>
      <c r="P55">
        <f t="shared" si="5"/>
        <v>43</v>
      </c>
      <c r="Q55">
        <f t="shared" si="19"/>
        <v>1.022852594306192</v>
      </c>
      <c r="R55">
        <f t="shared" si="19"/>
        <v>1.0109553764170724</v>
      </c>
      <c r="S55" s="1">
        <f t="shared" si="4"/>
        <v>0.9776579788393722</v>
      </c>
      <c r="T55" s="1">
        <f t="shared" si="2"/>
        <v>0.9891633432368703</v>
      </c>
      <c r="U55">
        <f t="shared" si="23"/>
        <v>0.01521869</v>
      </c>
      <c r="V55">
        <f t="shared" si="23"/>
        <v>0.007516312000000001</v>
      </c>
      <c r="AD55">
        <f t="shared" si="8"/>
        <v>0.5</v>
      </c>
      <c r="AE55">
        <f t="shared" si="10"/>
        <v>22.833333333333332</v>
      </c>
      <c r="AF55">
        <f t="shared" si="9"/>
        <v>0</v>
      </c>
      <c r="AG55">
        <f t="shared" si="11"/>
        <v>0</v>
      </c>
      <c r="AH55">
        <f t="shared" si="17"/>
        <v>0.816496580927726</v>
      </c>
      <c r="AI55">
        <f t="shared" si="16"/>
        <v>0</v>
      </c>
      <c r="AK55">
        <v>342.9492</v>
      </c>
      <c r="AL55">
        <v>296.6129</v>
      </c>
    </row>
    <row r="56" spans="3:38" ht="12.75">
      <c r="C56" s="8">
        <v>10</v>
      </c>
      <c r="D56" s="11">
        <v>1</v>
      </c>
      <c r="J56" s="12" t="s">
        <v>121</v>
      </c>
      <c r="K56" s="12"/>
      <c r="L56" s="15">
        <v>2.741811</v>
      </c>
      <c r="M56" s="15">
        <v>2.513734</v>
      </c>
      <c r="N56" s="12"/>
      <c r="P56">
        <f t="shared" si="5"/>
        <v>44</v>
      </c>
      <c r="Q56">
        <f t="shared" si="19"/>
        <v>1.0385381247263967</v>
      </c>
      <c r="R56">
        <f t="shared" si="19"/>
        <v>1.0185826610612976</v>
      </c>
      <c r="S56" s="1">
        <f t="shared" si="4"/>
        <v>0.9628919499353482</v>
      </c>
      <c r="T56" s="1">
        <f t="shared" si="2"/>
        <v>0.981756354421019</v>
      </c>
      <c r="U56">
        <f t="shared" si="23"/>
        <v>0.01521869</v>
      </c>
      <c r="V56">
        <f t="shared" si="23"/>
        <v>0.007516312000000001</v>
      </c>
      <c r="AD56">
        <f t="shared" si="8"/>
        <v>1</v>
      </c>
      <c r="AE56">
        <f t="shared" si="10"/>
        <v>23.833333333333332</v>
      </c>
      <c r="AF56">
        <f t="shared" si="9"/>
        <v>0</v>
      </c>
      <c r="AG56">
        <f t="shared" si="11"/>
        <v>0</v>
      </c>
      <c r="AH56">
        <f t="shared" si="17"/>
        <v>0.816496580927726</v>
      </c>
      <c r="AI56">
        <f t="shared" si="16"/>
        <v>0</v>
      </c>
      <c r="AK56">
        <v>384.2672</v>
      </c>
      <c r="AL56">
        <v>320.8105</v>
      </c>
    </row>
    <row r="57" spans="3:38" ht="12.75">
      <c r="C57" s="8">
        <v>9</v>
      </c>
      <c r="D57" s="11">
        <v>2</v>
      </c>
      <c r="J57" s="12" t="s">
        <v>122</v>
      </c>
      <c r="K57" s="12"/>
      <c r="L57" s="15">
        <v>2.643967</v>
      </c>
      <c r="M57" s="15">
        <v>2.522412</v>
      </c>
      <c r="N57" s="12"/>
      <c r="P57">
        <f t="shared" si="5"/>
        <v>45</v>
      </c>
      <c r="Q57">
        <f t="shared" si="19"/>
        <v>1.0544641940726724</v>
      </c>
      <c r="R57">
        <f t="shared" si="19"/>
        <v>1.026267490748955</v>
      </c>
      <c r="S57" s="1">
        <f t="shared" si="4"/>
        <v>0.9483489393202489</v>
      </c>
      <c r="T57" s="1">
        <f t="shared" si="2"/>
        <v>0.9744048301385972</v>
      </c>
      <c r="AD57">
        <f t="shared" si="8"/>
        <v>0.5</v>
      </c>
      <c r="AE57">
        <f t="shared" si="10"/>
        <v>24.333333333333332</v>
      </c>
      <c r="AF57">
        <f t="shared" si="9"/>
        <v>0</v>
      </c>
      <c r="AG57">
        <f t="shared" si="11"/>
        <v>0</v>
      </c>
      <c r="AH57">
        <f t="shared" si="17"/>
        <v>0.7745966692414834</v>
      </c>
      <c r="AI57">
        <f t="shared" si="16"/>
        <v>0</v>
      </c>
      <c r="AK57">
        <v>301.2814</v>
      </c>
      <c r="AL57">
        <v>266.3316</v>
      </c>
    </row>
    <row r="58" spans="3:38" ht="12.75">
      <c r="C58" s="8">
        <v>8</v>
      </c>
      <c r="D58" s="11">
        <v>1</v>
      </c>
      <c r="J58" s="12" t="s">
        <v>123</v>
      </c>
      <c r="K58" s="12"/>
      <c r="L58" s="15">
        <v>2.637313</v>
      </c>
      <c r="M58" s="15">
        <v>2.462449</v>
      </c>
      <c r="N58" s="12"/>
      <c r="AD58">
        <f t="shared" si="8"/>
        <v>1</v>
      </c>
      <c r="AE58">
        <f t="shared" si="10"/>
        <v>25.333333333333332</v>
      </c>
      <c r="AF58">
        <f t="shared" si="9"/>
        <v>0</v>
      </c>
      <c r="AG58">
        <f t="shared" si="11"/>
        <v>0</v>
      </c>
      <c r="AH58">
        <f t="shared" si="17"/>
        <v>0.7302967433402214</v>
      </c>
      <c r="AI58">
        <f t="shared" si="16"/>
        <v>0</v>
      </c>
      <c r="AK58">
        <v>255.3518</v>
      </c>
      <c r="AL58">
        <v>240.8179</v>
      </c>
    </row>
    <row r="59" spans="3:38" ht="12.75">
      <c r="C59" s="8">
        <v>7</v>
      </c>
      <c r="D59" s="11">
        <v>3</v>
      </c>
      <c r="J59" s="12" t="s">
        <v>124</v>
      </c>
      <c r="K59" s="12"/>
      <c r="L59" s="15">
        <v>2.5908819999999997</v>
      </c>
      <c r="M59" s="15">
        <v>2.467917</v>
      </c>
      <c r="N59" s="12"/>
      <c r="S59" s="1"/>
      <c r="AD59">
        <f t="shared" si="8"/>
        <v>0.3333333333333333</v>
      </c>
      <c r="AE59">
        <f t="shared" si="10"/>
        <v>25.666666666666664</v>
      </c>
      <c r="AF59">
        <f t="shared" si="9"/>
        <v>0</v>
      </c>
      <c r="AG59">
        <f t="shared" si="11"/>
        <v>0</v>
      </c>
      <c r="AH59">
        <f t="shared" si="17"/>
        <v>0.6831300510639732</v>
      </c>
      <c r="AI59">
        <f t="shared" si="16"/>
        <v>0</v>
      </c>
      <c r="AK59">
        <v>264.3967</v>
      </c>
      <c r="AL59">
        <v>252.2412</v>
      </c>
    </row>
    <row r="60" spans="3:38" ht="12.75">
      <c r="C60" s="8">
        <v>6</v>
      </c>
      <c r="D60" s="11">
        <v>3</v>
      </c>
      <c r="J60" s="12" t="s">
        <v>125</v>
      </c>
      <c r="K60" s="12"/>
      <c r="L60" s="15">
        <v>2.553518</v>
      </c>
      <c r="M60" s="15">
        <v>2.408179</v>
      </c>
      <c r="N60" s="12"/>
      <c r="S60">
        <f>VLOOKUP($B$15,P13:T57,4)</f>
        <v>1.063291472713868</v>
      </c>
      <c r="T60">
        <f>VLOOKUP($B$15,P13:T57,5)</f>
        <v>1.0411165885004947</v>
      </c>
      <c r="AD60">
        <f t="shared" si="8"/>
        <v>0.3333333333333333</v>
      </c>
      <c r="AE60">
        <f t="shared" si="10"/>
        <v>25.999999999999996</v>
      </c>
      <c r="AF60">
        <f t="shared" si="9"/>
        <v>0</v>
      </c>
      <c r="AG60">
        <f t="shared" si="11"/>
        <v>0</v>
      </c>
      <c r="AH60">
        <f t="shared" si="17"/>
        <v>0.6324555320336759</v>
      </c>
      <c r="AI60">
        <f t="shared" si="16"/>
        <v>0</v>
      </c>
      <c r="AK60">
        <v>275.6826</v>
      </c>
      <c r="AL60">
        <v>254.3535</v>
      </c>
    </row>
    <row r="61" spans="3:38" ht="12.75">
      <c r="C61" s="8">
        <v>6</v>
      </c>
      <c r="D61" s="11">
        <v>1</v>
      </c>
      <c r="J61" s="12" t="s">
        <v>126</v>
      </c>
      <c r="K61" s="12"/>
      <c r="L61" s="15">
        <v>2.4978190000000002</v>
      </c>
      <c r="M61" s="15">
        <v>2.476931</v>
      </c>
      <c r="N61" s="12"/>
      <c r="S61">
        <f>IF(B11=1,S60,T60)</f>
        <v>1.063291472713868</v>
      </c>
      <c r="AD61">
        <f t="shared" si="8"/>
        <v>1</v>
      </c>
      <c r="AE61">
        <f t="shared" si="10"/>
        <v>26.999999999999996</v>
      </c>
      <c r="AF61">
        <f t="shared" si="9"/>
        <v>0</v>
      </c>
      <c r="AG61">
        <f t="shared" si="11"/>
        <v>0</v>
      </c>
      <c r="AH61">
        <f t="shared" si="17"/>
        <v>0.6324555320336759</v>
      </c>
      <c r="AI61">
        <f t="shared" si="16"/>
        <v>0</v>
      </c>
      <c r="AK61">
        <v>274.1811</v>
      </c>
      <c r="AL61">
        <v>251.3734</v>
      </c>
    </row>
    <row r="62" spans="3:38" ht="12.75">
      <c r="C62" s="8">
        <v>6</v>
      </c>
      <c r="D62" s="11">
        <v>1</v>
      </c>
      <c r="J62" s="12" t="s">
        <v>127</v>
      </c>
      <c r="K62" s="12"/>
      <c r="L62" s="15">
        <v>2.475577</v>
      </c>
      <c r="M62" s="15">
        <v>2.2965020000000003</v>
      </c>
      <c r="N62" s="12"/>
      <c r="AD62">
        <f t="shared" si="8"/>
        <v>1</v>
      </c>
      <c r="AE62">
        <f t="shared" si="10"/>
        <v>27.999999999999996</v>
      </c>
      <c r="AF62">
        <f t="shared" si="9"/>
        <v>0</v>
      </c>
      <c r="AG62">
        <f t="shared" si="11"/>
        <v>0</v>
      </c>
      <c r="AH62">
        <f t="shared" si="17"/>
        <v>0.6324555320336759</v>
      </c>
      <c r="AI62">
        <f t="shared" si="16"/>
        <v>0</v>
      </c>
      <c r="AK62">
        <v>292.129</v>
      </c>
      <c r="AL62">
        <v>276.7542</v>
      </c>
    </row>
    <row r="63" spans="3:38" ht="12.75">
      <c r="C63" s="8">
        <v>5</v>
      </c>
      <c r="D63" s="11">
        <v>3</v>
      </c>
      <c r="J63" s="12" t="s">
        <v>132</v>
      </c>
      <c r="K63" s="12"/>
      <c r="L63" s="15">
        <v>2.474118</v>
      </c>
      <c r="M63" s="15">
        <v>2.439986</v>
      </c>
      <c r="N63" s="12"/>
      <c r="AD63">
        <f t="shared" si="8"/>
        <v>0.3333333333333333</v>
      </c>
      <c r="AE63">
        <f t="shared" si="10"/>
        <v>28.33333333333333</v>
      </c>
      <c r="AF63">
        <f t="shared" si="9"/>
        <v>0</v>
      </c>
      <c r="AG63">
        <f t="shared" si="11"/>
        <v>0</v>
      </c>
      <c r="AH63">
        <f t="shared" si="17"/>
        <v>0.5773502691896257</v>
      </c>
      <c r="AI63">
        <f t="shared" si="16"/>
        <v>0</v>
      </c>
      <c r="AK63">
        <v>259.0882</v>
      </c>
      <c r="AL63">
        <v>246.7917</v>
      </c>
    </row>
    <row r="64" spans="3:38" ht="12.75">
      <c r="C64" s="8">
        <v>0</v>
      </c>
      <c r="D64" s="11">
        <v>1</v>
      </c>
      <c r="J64" s="12" t="s">
        <v>128</v>
      </c>
      <c r="K64" s="12"/>
      <c r="L64" s="15">
        <v>2.42426</v>
      </c>
      <c r="M64" s="15">
        <v>2.350521</v>
      </c>
      <c r="N64" s="12"/>
      <c r="AD64">
        <f t="shared" si="8"/>
        <v>1</v>
      </c>
      <c r="AE64">
        <f t="shared" si="10"/>
        <v>29.33333333333333</v>
      </c>
      <c r="AF64">
        <f t="shared" si="9"/>
        <v>0</v>
      </c>
      <c r="AG64">
        <f t="shared" si="11"/>
        <v>0</v>
      </c>
      <c r="AH64">
        <f t="shared" si="17"/>
        <v>0</v>
      </c>
      <c r="AI64">
        <f t="shared" si="16"/>
        <v>0</v>
      </c>
      <c r="AK64">
        <v>302.6186</v>
      </c>
      <c r="AL64">
        <v>267.9945</v>
      </c>
    </row>
    <row r="65" spans="3:38" ht="12.75">
      <c r="C65" s="8">
        <v>0</v>
      </c>
      <c r="D65" s="11">
        <v>1</v>
      </c>
      <c r="J65" s="12" t="s">
        <v>129</v>
      </c>
      <c r="K65" s="12"/>
      <c r="L65" s="15">
        <v>2.258747</v>
      </c>
      <c r="M65" s="15">
        <v>2.2695689999999997</v>
      </c>
      <c r="N65" s="12"/>
      <c r="AD65">
        <f t="shared" si="8"/>
        <v>1</v>
      </c>
      <c r="AE65">
        <f t="shared" si="10"/>
        <v>30.33333333333333</v>
      </c>
      <c r="AF65">
        <f t="shared" si="9"/>
        <v>0</v>
      </c>
      <c r="AG65">
        <f t="shared" si="11"/>
        <v>0</v>
      </c>
      <c r="AH65">
        <f t="shared" si="17"/>
        <v>0</v>
      </c>
      <c r="AI65">
        <f t="shared" si="16"/>
        <v>0</v>
      </c>
      <c r="AK65">
        <v>362.4101</v>
      </c>
      <c r="AL65">
        <v>293.5079</v>
      </c>
    </row>
    <row r="66" spans="3:38" ht="12.75">
      <c r="C66" s="8">
        <v>0</v>
      </c>
      <c r="D66" s="11">
        <v>1</v>
      </c>
      <c r="J66" s="12" t="s">
        <v>130</v>
      </c>
      <c r="K66" s="12"/>
      <c r="L66" s="15">
        <v>2.2429390000000002</v>
      </c>
      <c r="M66" s="15">
        <v>2.2341990000000003</v>
      </c>
      <c r="N66" s="12"/>
      <c r="AD66">
        <f t="shared" si="8"/>
        <v>1</v>
      </c>
      <c r="AE66">
        <f t="shared" si="10"/>
        <v>31.33333333333333</v>
      </c>
      <c r="AF66">
        <f t="shared" si="9"/>
        <v>0</v>
      </c>
      <c r="AG66">
        <f t="shared" si="11"/>
        <v>0</v>
      </c>
      <c r="AH66">
        <f t="shared" si="17"/>
        <v>0</v>
      </c>
      <c r="AI66">
        <f t="shared" si="16"/>
        <v>0</v>
      </c>
      <c r="AK66">
        <v>247.4118</v>
      </c>
      <c r="AL66">
        <v>243.9986</v>
      </c>
    </row>
    <row r="67" spans="3:38" ht="12.75">
      <c r="C67" s="8">
        <v>0</v>
      </c>
      <c r="D67" s="11">
        <v>1</v>
      </c>
      <c r="J67" s="12" t="s">
        <v>131</v>
      </c>
      <c r="K67" s="12"/>
      <c r="L67" s="15">
        <v>2.210659</v>
      </c>
      <c r="M67" s="15">
        <v>2.294349</v>
      </c>
      <c r="N67" s="12"/>
      <c r="AD67">
        <f t="shared" si="8"/>
        <v>1</v>
      </c>
      <c r="AH67">
        <f t="shared" si="17"/>
        <v>0</v>
      </c>
      <c r="AK67">
        <v>249.7819</v>
      </c>
      <c r="AL67">
        <v>247.6931</v>
      </c>
    </row>
    <row r="68" spans="3:38" ht="12.75">
      <c r="C68" s="8">
        <v>0</v>
      </c>
      <c r="D68" s="11">
        <v>1</v>
      </c>
      <c r="AD68">
        <f t="shared" si="8"/>
        <v>1</v>
      </c>
      <c r="AH68">
        <f t="shared" si="17"/>
        <v>0</v>
      </c>
      <c r="AK68">
        <v>287.4588</v>
      </c>
      <c r="AL68">
        <v>256.3701</v>
      </c>
    </row>
    <row r="69" spans="37:38" ht="12.75">
      <c r="AK69">
        <v>224.2939</v>
      </c>
      <c r="AL69">
        <v>223.4199</v>
      </c>
    </row>
    <row r="70" spans="37:38" ht="12.75">
      <c r="AK70">
        <v>288.4143</v>
      </c>
      <c r="AL70">
        <v>262.1201</v>
      </c>
    </row>
    <row r="71" spans="37:38" ht="12.75">
      <c r="AK71">
        <v>333.2674</v>
      </c>
      <c r="AL71">
        <v>289.2507</v>
      </c>
    </row>
    <row r="72" spans="37:38" ht="12.75">
      <c r="AK72">
        <v>225.8747</v>
      </c>
      <c r="AL72">
        <v>226.9569</v>
      </c>
    </row>
    <row r="73" spans="37:38" ht="12.75">
      <c r="AK73">
        <v>276.7901</v>
      </c>
      <c r="AL73">
        <v>246.6587</v>
      </c>
    </row>
    <row r="74" spans="37:38" ht="12.75">
      <c r="AK74">
        <v>221.0659</v>
      </c>
      <c r="AL74">
        <v>229.4349</v>
      </c>
    </row>
    <row r="75" spans="37:38" ht="12.75">
      <c r="AK75">
        <v>263.7313</v>
      </c>
      <c r="AL75">
        <v>246.2449</v>
      </c>
    </row>
    <row r="76" spans="37:38" ht="12.75">
      <c r="AK76">
        <v>312.033</v>
      </c>
      <c r="AL76">
        <v>274.6017</v>
      </c>
    </row>
    <row r="77" spans="37:38" ht="12.75">
      <c r="AK77">
        <v>242.426</v>
      </c>
      <c r="AL77">
        <v>235.0521</v>
      </c>
    </row>
    <row r="78" spans="37:38" ht="12.75">
      <c r="AK78">
        <v>303.8183</v>
      </c>
      <c r="AL78">
        <v>278.3555</v>
      </c>
    </row>
    <row r="79" spans="37:38" ht="12.75">
      <c r="AK79">
        <v>247.5577</v>
      </c>
      <c r="AL79">
        <v>229.6502</v>
      </c>
    </row>
    <row r="80" spans="37:38" ht="12.75">
      <c r="AK80">
        <v>293.5837</v>
      </c>
      <c r="AL80">
        <v>263.9395</v>
      </c>
    </row>
    <row r="81" spans="37:38" ht="12.75">
      <c r="AK81">
        <v>289.3002</v>
      </c>
      <c r="AL81">
        <v>255.3066</v>
      </c>
    </row>
    <row r="82" spans="37:38" ht="12.75">
      <c r="AK82">
        <v>289.6401</v>
      </c>
      <c r="AL82">
        <v>263.5629</v>
      </c>
    </row>
    <row r="83" spans="37:38" ht="12.75">
      <c r="AK83">
        <v>297.0018</v>
      </c>
      <c r="AL83">
        <v>264.9525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Ellison</dc:creator>
  <cp:keywords/>
  <dc:description/>
  <cp:lastModifiedBy>Cherisse Haakonsen</cp:lastModifiedBy>
  <cp:lastPrinted>2013-01-14T22:07:16Z</cp:lastPrinted>
  <dcterms:created xsi:type="dcterms:W3CDTF">2012-12-11T14:17:54Z</dcterms:created>
  <dcterms:modified xsi:type="dcterms:W3CDTF">2013-01-14T22:07:40Z</dcterms:modified>
  <cp:category/>
  <cp:version/>
  <cp:contentType/>
  <cp:contentStatus/>
</cp:coreProperties>
</file>